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02"/>
  <workbookPr codeName="ThisWorkbook"/>
  <mc:AlternateContent xmlns:mc="http://schemas.openxmlformats.org/markup-compatibility/2006">
    <mc:Choice Requires="x15">
      <x15ac:absPath xmlns:x15ac="http://schemas.microsoft.com/office/spreadsheetml/2010/11/ac" url="T:\EBO\10 Voorbereiding\2023-2026\Toelichtingen &amp; sjablonen\"/>
    </mc:Choice>
  </mc:AlternateContent>
  <xr:revisionPtr revIDLastSave="0" documentId="13_ncr:1_{D720743C-9891-4446-8FD3-2F9F04CECE8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RR berekening" sheetId="1" r:id="rId1"/>
  </sheets>
  <definedNames>
    <definedName name="_xlnm.Print_Area" localSheetId="0">'IRR berekening'!$A$1:$T$87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0" i="1" l="1"/>
  <c r="T60" i="1"/>
  <c r="S60" i="1"/>
  <c r="R60" i="1"/>
  <c r="Q60" i="1"/>
  <c r="P60" i="1"/>
  <c r="N60" i="1"/>
  <c r="M60" i="1"/>
  <c r="L60" i="1"/>
  <c r="K60" i="1"/>
  <c r="J60" i="1"/>
  <c r="I60" i="1"/>
  <c r="H60" i="1"/>
  <c r="G60" i="1"/>
  <c r="F60" i="1"/>
  <c r="E59" i="1"/>
  <c r="T28" i="1"/>
  <c r="O28" i="1"/>
  <c r="G28" i="1"/>
  <c r="H28" i="1"/>
  <c r="I28" i="1"/>
  <c r="J28" i="1"/>
  <c r="K28" i="1"/>
  <c r="L28" i="1"/>
  <c r="M28" i="1"/>
  <c r="N28" i="1"/>
  <c r="P28" i="1"/>
  <c r="Q28" i="1"/>
  <c r="R28" i="1"/>
  <c r="S28" i="1"/>
  <c r="F28" i="1"/>
  <c r="E27" i="1"/>
  <c r="E48" i="1" s="1"/>
  <c r="E61" i="1"/>
  <c r="E63" i="1" s="1"/>
  <c r="O30" i="1"/>
  <c r="F64" i="1"/>
  <c r="F65" i="1" s="1"/>
  <c r="P62" i="1"/>
  <c r="P63" i="1" s="1"/>
  <c r="P64" i="1"/>
  <c r="P65" i="1" s="1"/>
  <c r="Q62" i="1"/>
  <c r="Q63" i="1" s="1"/>
  <c r="Q64" i="1"/>
  <c r="Q65" i="1" s="1"/>
  <c r="R62" i="1"/>
  <c r="R63" i="1" s="1"/>
  <c r="R64" i="1"/>
  <c r="R65" i="1" s="1"/>
  <c r="S62" i="1"/>
  <c r="S63" i="1" s="1"/>
  <c r="S64" i="1"/>
  <c r="T62" i="1"/>
  <c r="T63" i="1" s="1"/>
  <c r="T64" i="1"/>
  <c r="T65" i="1" s="1"/>
  <c r="G62" i="1"/>
  <c r="G63" i="1" s="1"/>
  <c r="G64" i="1"/>
  <c r="G65" i="1" s="1"/>
  <c r="H62" i="1"/>
  <c r="H63" i="1" s="1"/>
  <c r="H64" i="1"/>
  <c r="H65" i="1" s="1"/>
  <c r="I62" i="1"/>
  <c r="I63" i="1" s="1"/>
  <c r="I64" i="1"/>
  <c r="I65" i="1" s="1"/>
  <c r="J62" i="1"/>
  <c r="J63" i="1" s="1"/>
  <c r="J64" i="1"/>
  <c r="J65" i="1" s="1"/>
  <c r="K62" i="1"/>
  <c r="K63" i="1" s="1"/>
  <c r="K66" i="1" s="1"/>
  <c r="K64" i="1"/>
  <c r="K65" i="1" s="1"/>
  <c r="L62" i="1"/>
  <c r="L63" i="1" s="1"/>
  <c r="L64" i="1"/>
  <c r="L65" i="1" s="1"/>
  <c r="M62" i="1"/>
  <c r="M63" i="1" s="1"/>
  <c r="M64" i="1"/>
  <c r="M65" i="1" s="1"/>
  <c r="N62" i="1"/>
  <c r="N63" i="1" s="1"/>
  <c r="N64" i="1"/>
  <c r="O62" i="1"/>
  <c r="O63" i="1" s="1"/>
  <c r="O64" i="1"/>
  <c r="F62" i="1"/>
  <c r="C76" i="1"/>
  <c r="C77" i="1" s="1"/>
  <c r="C41" i="1"/>
  <c r="C42" i="1" s="1"/>
  <c r="E29" i="1"/>
  <c r="F30" i="1"/>
  <c r="G30" i="1"/>
  <c r="H30" i="1"/>
  <c r="I30" i="1"/>
  <c r="J30" i="1"/>
  <c r="K30" i="1"/>
  <c r="L30" i="1"/>
  <c r="M30" i="1"/>
  <c r="N30" i="1"/>
  <c r="P30" i="1"/>
  <c r="Q30" i="1"/>
  <c r="R30" i="1"/>
  <c r="S30" i="1"/>
  <c r="T30" i="1"/>
  <c r="O65" i="1"/>
  <c r="S65" i="1"/>
  <c r="P69" i="1" l="1"/>
  <c r="E66" i="1"/>
  <c r="H41" i="1"/>
  <c r="O76" i="1"/>
  <c r="T34" i="1"/>
  <c r="T31" i="1"/>
  <c r="T40" i="1"/>
  <c r="F40" i="1"/>
  <c r="N31" i="1"/>
  <c r="E75" i="1"/>
  <c r="R76" i="1"/>
  <c r="S31" i="1"/>
  <c r="Q34" i="1"/>
  <c r="N41" i="1"/>
  <c r="K41" i="1"/>
  <c r="S41" i="1"/>
  <c r="H40" i="1"/>
  <c r="G31" i="1"/>
  <c r="L40" i="1"/>
  <c r="K40" i="1"/>
  <c r="S40" i="1"/>
  <c r="J34" i="1"/>
  <c r="F63" i="1"/>
  <c r="F76" i="1" s="1"/>
  <c r="I34" i="1"/>
  <c r="Q40" i="1"/>
  <c r="O31" i="1"/>
  <c r="S34" i="1"/>
  <c r="E69" i="1"/>
  <c r="O41" i="1"/>
  <c r="L34" i="1"/>
  <c r="J31" i="1"/>
  <c r="O42" i="1"/>
  <c r="J41" i="1"/>
  <c r="L31" i="1"/>
  <c r="I40" i="1"/>
  <c r="O40" i="1"/>
  <c r="G34" i="1"/>
  <c r="F31" i="1"/>
  <c r="F34" i="1"/>
  <c r="F41" i="1"/>
  <c r="E47" i="1"/>
  <c r="E43" i="1"/>
  <c r="E31" i="1"/>
  <c r="E40" i="1"/>
  <c r="E46" i="1"/>
  <c r="E41" i="1"/>
  <c r="E50" i="1"/>
  <c r="E45" i="1"/>
  <c r="E49" i="1"/>
  <c r="C78" i="1"/>
  <c r="G78" i="1" s="1"/>
  <c r="I77" i="1"/>
  <c r="E77" i="1"/>
  <c r="S77" i="1"/>
  <c r="J42" i="1"/>
  <c r="N65" i="1"/>
  <c r="N69" i="1" s="1"/>
  <c r="N42" i="1"/>
  <c r="L42" i="1"/>
  <c r="F42" i="1"/>
  <c r="I42" i="1"/>
  <c r="L75" i="1"/>
  <c r="E44" i="1"/>
  <c r="J40" i="1"/>
  <c r="L41" i="1"/>
  <c r="T41" i="1"/>
  <c r="G42" i="1"/>
  <c r="K34" i="1"/>
  <c r="T42" i="1"/>
  <c r="T76" i="1"/>
  <c r="Q75" i="1"/>
  <c r="N34" i="1"/>
  <c r="H34" i="1"/>
  <c r="H31" i="1"/>
  <c r="H42" i="1"/>
  <c r="S42" i="1"/>
  <c r="K31" i="1"/>
  <c r="E42" i="1"/>
  <c r="N40" i="1"/>
  <c r="I31" i="1"/>
  <c r="I41" i="1"/>
  <c r="R66" i="1"/>
  <c r="M76" i="1"/>
  <c r="E76" i="1"/>
  <c r="S69" i="1"/>
  <c r="S66" i="1"/>
  <c r="T66" i="1"/>
  <c r="R69" i="1"/>
  <c r="T77" i="1"/>
  <c r="P76" i="1"/>
  <c r="Q76" i="1"/>
  <c r="Q66" i="1"/>
  <c r="K69" i="1"/>
  <c r="K76" i="1"/>
  <c r="K75" i="1"/>
  <c r="H77" i="1"/>
  <c r="H75" i="1"/>
  <c r="H69" i="1"/>
  <c r="H66" i="1"/>
  <c r="H76" i="1"/>
  <c r="P77" i="1"/>
  <c r="S76" i="1"/>
  <c r="S75" i="1"/>
  <c r="P75" i="1"/>
  <c r="K77" i="1"/>
  <c r="K78" i="1"/>
  <c r="M78" i="1"/>
  <c r="S78" i="1"/>
  <c r="P78" i="1"/>
  <c r="H78" i="1"/>
  <c r="L66" i="1"/>
  <c r="L69" i="1"/>
  <c r="L77" i="1"/>
  <c r="L76" i="1"/>
  <c r="T69" i="1"/>
  <c r="T75" i="1"/>
  <c r="R75" i="1"/>
  <c r="R77" i="1"/>
  <c r="P66" i="1"/>
  <c r="J76" i="1"/>
  <c r="J75" i="1"/>
  <c r="J66" i="1"/>
  <c r="J77" i="1"/>
  <c r="J69" i="1"/>
  <c r="P40" i="1"/>
  <c r="P31" i="1"/>
  <c r="P42" i="1"/>
  <c r="P34" i="1"/>
  <c r="P41" i="1"/>
  <c r="Q69" i="1"/>
  <c r="N75" i="1"/>
  <c r="Q77" i="1"/>
  <c r="G66" i="1"/>
  <c r="G76" i="1"/>
  <c r="G75" i="1"/>
  <c r="G69" i="1"/>
  <c r="R31" i="1"/>
  <c r="R41" i="1"/>
  <c r="R40" i="1"/>
  <c r="R34" i="1"/>
  <c r="R42" i="1"/>
  <c r="M41" i="1"/>
  <c r="M31" i="1"/>
  <c r="M34" i="1"/>
  <c r="M40" i="1"/>
  <c r="O66" i="1"/>
  <c r="O77" i="1"/>
  <c r="O75" i="1"/>
  <c r="O69" i="1"/>
  <c r="M77" i="1"/>
  <c r="M75" i="1"/>
  <c r="M69" i="1"/>
  <c r="M66" i="1"/>
  <c r="I69" i="1"/>
  <c r="I75" i="1"/>
  <c r="I66" i="1"/>
  <c r="I76" i="1"/>
  <c r="Q42" i="1"/>
  <c r="Q31" i="1"/>
  <c r="G77" i="1"/>
  <c r="E34" i="1"/>
  <c r="M42" i="1"/>
  <c r="C43" i="1"/>
  <c r="G41" i="1"/>
  <c r="K42" i="1"/>
  <c r="O34" i="1"/>
  <c r="G40" i="1"/>
  <c r="Q41" i="1"/>
  <c r="L78" i="1" l="1"/>
  <c r="C79" i="1"/>
  <c r="K79" i="1" s="1"/>
  <c r="O78" i="1"/>
  <c r="E78" i="1"/>
  <c r="I78" i="1"/>
  <c r="N76" i="1"/>
  <c r="D76" i="1" s="1"/>
  <c r="T78" i="1"/>
  <c r="J78" i="1"/>
  <c r="N77" i="1"/>
  <c r="N66" i="1"/>
  <c r="N78" i="1"/>
  <c r="Q78" i="1"/>
  <c r="F78" i="1"/>
  <c r="F69" i="1"/>
  <c r="D69" i="1" s="1"/>
  <c r="F66" i="1"/>
  <c r="F77" i="1"/>
  <c r="F75" i="1"/>
  <c r="D42" i="1"/>
  <c r="R78" i="1"/>
  <c r="S79" i="1"/>
  <c r="G79" i="1"/>
  <c r="O79" i="1"/>
  <c r="I79" i="1"/>
  <c r="C34" i="1"/>
  <c r="M13" i="1" s="1"/>
  <c r="D34" i="1"/>
  <c r="D41" i="1"/>
  <c r="D75" i="1"/>
  <c r="D40" i="1"/>
  <c r="P43" i="1"/>
  <c r="N43" i="1"/>
  <c r="H43" i="1"/>
  <c r="C44" i="1"/>
  <c r="K43" i="1"/>
  <c r="I43" i="1"/>
  <c r="G43" i="1"/>
  <c r="F43" i="1"/>
  <c r="Q43" i="1"/>
  <c r="J43" i="1"/>
  <c r="O43" i="1"/>
  <c r="S43" i="1"/>
  <c r="R43" i="1"/>
  <c r="T43" i="1"/>
  <c r="L43" i="1"/>
  <c r="M43" i="1"/>
  <c r="D77" i="1" l="1"/>
  <c r="E79" i="1"/>
  <c r="P79" i="1"/>
  <c r="R79" i="1"/>
  <c r="F79" i="1"/>
  <c r="H79" i="1"/>
  <c r="N79" i="1"/>
  <c r="L79" i="1"/>
  <c r="T79" i="1"/>
  <c r="Q79" i="1"/>
  <c r="M79" i="1"/>
  <c r="J79" i="1"/>
  <c r="D78" i="1"/>
  <c r="C69" i="1"/>
  <c r="M16" i="1" s="1"/>
  <c r="M80" i="1"/>
  <c r="E80" i="1"/>
  <c r="N80" i="1"/>
  <c r="H80" i="1"/>
  <c r="C81" i="1"/>
  <c r="L80" i="1"/>
  <c r="P80" i="1"/>
  <c r="G80" i="1"/>
  <c r="F80" i="1"/>
  <c r="J80" i="1"/>
  <c r="Q80" i="1"/>
  <c r="T80" i="1"/>
  <c r="I80" i="1"/>
  <c r="K80" i="1"/>
  <c r="R80" i="1"/>
  <c r="O80" i="1"/>
  <c r="S80" i="1"/>
  <c r="D43" i="1"/>
  <c r="O44" i="1"/>
  <c r="M44" i="1"/>
  <c r="N44" i="1"/>
  <c r="S44" i="1"/>
  <c r="K44" i="1"/>
  <c r="H44" i="1"/>
  <c r="P44" i="1"/>
  <c r="Q44" i="1"/>
  <c r="I44" i="1"/>
  <c r="T44" i="1"/>
  <c r="L44" i="1"/>
  <c r="R44" i="1"/>
  <c r="J44" i="1"/>
  <c r="F44" i="1"/>
  <c r="G44" i="1"/>
  <c r="C45" i="1"/>
  <c r="D79" i="1" l="1"/>
  <c r="K45" i="1"/>
  <c r="O45" i="1"/>
  <c r="H45" i="1"/>
  <c r="P45" i="1"/>
  <c r="R45" i="1"/>
  <c r="F45" i="1"/>
  <c r="C46" i="1"/>
  <c r="G45" i="1"/>
  <c r="N45" i="1"/>
  <c r="M45" i="1"/>
  <c r="T45" i="1"/>
  <c r="L45" i="1"/>
  <c r="I45" i="1"/>
  <c r="S45" i="1"/>
  <c r="Q45" i="1"/>
  <c r="J45" i="1"/>
  <c r="D80" i="1"/>
  <c r="C82" i="1"/>
  <c r="T81" i="1"/>
  <c r="P81" i="1"/>
  <c r="J81" i="1"/>
  <c r="G81" i="1"/>
  <c r="M81" i="1"/>
  <c r="K81" i="1"/>
  <c r="H81" i="1"/>
  <c r="N81" i="1"/>
  <c r="Q81" i="1"/>
  <c r="I81" i="1"/>
  <c r="R81" i="1"/>
  <c r="O81" i="1"/>
  <c r="L81" i="1"/>
  <c r="E81" i="1"/>
  <c r="F81" i="1"/>
  <c r="S81" i="1"/>
  <c r="D44" i="1"/>
  <c r="D81" i="1" l="1"/>
  <c r="L46" i="1"/>
  <c r="J46" i="1"/>
  <c r="N46" i="1"/>
  <c r="P46" i="1"/>
  <c r="O46" i="1"/>
  <c r="F46" i="1"/>
  <c r="R46" i="1"/>
  <c r="G46" i="1"/>
  <c r="H46" i="1"/>
  <c r="T46" i="1"/>
  <c r="C47" i="1"/>
  <c r="Q46" i="1"/>
  <c r="I46" i="1"/>
  <c r="K46" i="1"/>
  <c r="M46" i="1"/>
  <c r="S46" i="1"/>
  <c r="L82" i="1"/>
  <c r="P82" i="1"/>
  <c r="F82" i="1"/>
  <c r="R82" i="1"/>
  <c r="J82" i="1"/>
  <c r="C83" i="1"/>
  <c r="H82" i="1"/>
  <c r="G82" i="1"/>
  <c r="Q82" i="1"/>
  <c r="E82" i="1"/>
  <c r="K82" i="1"/>
  <c r="T82" i="1"/>
  <c r="O82" i="1"/>
  <c r="I82" i="1"/>
  <c r="N82" i="1"/>
  <c r="M82" i="1"/>
  <c r="S82" i="1"/>
  <c r="D45" i="1"/>
  <c r="O47" i="1" l="1"/>
  <c r="G47" i="1"/>
  <c r="P47" i="1"/>
  <c r="T47" i="1"/>
  <c r="J47" i="1"/>
  <c r="I47" i="1"/>
  <c r="H47" i="1"/>
  <c r="M47" i="1"/>
  <c r="F47" i="1"/>
  <c r="C48" i="1"/>
  <c r="Q47" i="1"/>
  <c r="N47" i="1"/>
  <c r="S47" i="1"/>
  <c r="K47" i="1"/>
  <c r="R47" i="1"/>
  <c r="L47" i="1"/>
  <c r="D82" i="1"/>
  <c r="I83" i="1"/>
  <c r="T83" i="1"/>
  <c r="P83" i="1"/>
  <c r="C84" i="1"/>
  <c r="Q83" i="1"/>
  <c r="K83" i="1"/>
  <c r="F83" i="1"/>
  <c r="H83" i="1"/>
  <c r="R83" i="1"/>
  <c r="O83" i="1"/>
  <c r="S83" i="1"/>
  <c r="E83" i="1"/>
  <c r="L83" i="1"/>
  <c r="M83" i="1"/>
  <c r="J83" i="1"/>
  <c r="G83" i="1"/>
  <c r="N83" i="1"/>
  <c r="D46" i="1"/>
  <c r="D83" i="1" l="1"/>
  <c r="L84" i="1"/>
  <c r="H84" i="1"/>
  <c r="R84" i="1"/>
  <c r="P84" i="1"/>
  <c r="I84" i="1"/>
  <c r="Q84" i="1"/>
  <c r="J84" i="1"/>
  <c r="C85" i="1"/>
  <c r="G84" i="1"/>
  <c r="T84" i="1"/>
  <c r="M84" i="1"/>
  <c r="F84" i="1"/>
  <c r="K84" i="1"/>
  <c r="O84" i="1"/>
  <c r="N84" i="1"/>
  <c r="E84" i="1"/>
  <c r="S84" i="1"/>
  <c r="K48" i="1"/>
  <c r="T48" i="1"/>
  <c r="J48" i="1"/>
  <c r="F48" i="1"/>
  <c r="C49" i="1"/>
  <c r="Q48" i="1"/>
  <c r="M48" i="1"/>
  <c r="R48" i="1"/>
  <c r="G48" i="1"/>
  <c r="S48" i="1"/>
  <c r="P48" i="1"/>
  <c r="H48" i="1"/>
  <c r="N48" i="1"/>
  <c r="O48" i="1"/>
  <c r="L48" i="1"/>
  <c r="I48" i="1"/>
  <c r="D47" i="1"/>
  <c r="D48" i="1" l="1"/>
  <c r="C50" i="1"/>
  <c r="I49" i="1"/>
  <c r="P49" i="1"/>
  <c r="H49" i="1"/>
  <c r="M49" i="1"/>
  <c r="Q49" i="1"/>
  <c r="G49" i="1"/>
  <c r="O49" i="1"/>
  <c r="S49" i="1"/>
  <c r="R49" i="1"/>
  <c r="N49" i="1"/>
  <c r="F49" i="1"/>
  <c r="L49" i="1"/>
  <c r="J49" i="1"/>
  <c r="T49" i="1"/>
  <c r="K49" i="1"/>
  <c r="D84" i="1"/>
  <c r="F85" i="1"/>
  <c r="J85" i="1"/>
  <c r="H85" i="1"/>
  <c r="P85" i="1"/>
  <c r="K85" i="1"/>
  <c r="M85" i="1"/>
  <c r="L85" i="1"/>
  <c r="Q85" i="1"/>
  <c r="S85" i="1"/>
  <c r="T85" i="1"/>
  <c r="N85" i="1"/>
  <c r="G85" i="1"/>
  <c r="E85" i="1"/>
  <c r="R85" i="1"/>
  <c r="O85" i="1"/>
  <c r="I85" i="1"/>
  <c r="D85" i="1" l="1"/>
  <c r="I50" i="1"/>
  <c r="F50" i="1"/>
  <c r="S50" i="1"/>
  <c r="K50" i="1"/>
  <c r="P50" i="1"/>
  <c r="M50" i="1"/>
  <c r="N50" i="1"/>
  <c r="R50" i="1"/>
  <c r="L50" i="1"/>
  <c r="Q50" i="1"/>
  <c r="G50" i="1"/>
  <c r="T50" i="1"/>
  <c r="J50" i="1"/>
  <c r="H50" i="1"/>
  <c r="O50" i="1"/>
  <c r="D49" i="1"/>
  <c r="D50" i="1" l="1"/>
</calcChain>
</file>

<file path=xl/sharedStrings.xml><?xml version="1.0" encoding="utf-8"?>
<sst xmlns="http://schemas.openxmlformats.org/spreadsheetml/2006/main" count="57" uniqueCount="38">
  <si>
    <t>Berekening IRR van de besparingsmaatregel (bijlage bij Toelichting 6 van de EBO)</t>
  </si>
  <si>
    <t>Korte handleiding</t>
  </si>
  <si>
    <r>
      <t xml:space="preserve">De enige cellen met in te vullen projectgegevens zijn hieronder in </t>
    </r>
    <r>
      <rPr>
        <b/>
        <sz val="10"/>
        <color indexed="12"/>
        <rFont val="Arial"/>
        <family val="2"/>
      </rPr>
      <t>blauw</t>
    </r>
    <r>
      <rPr>
        <sz val="10"/>
        <rFont val="Arial"/>
        <family val="2"/>
      </rPr>
      <t xml:space="preserve"> aangegeven in de gele blok.</t>
    </r>
  </si>
  <si>
    <t>De IRR wordt berekend met een formule (via iteratie) maar kan ook worden afgelezen op de rij waar de NCW (Netto Contante Waarde) nul wordt of, via interpollatie, tussen de rijen</t>
  </si>
  <si>
    <t>waarin de NCW van teken wijzigt (en tussenin nul wordt)</t>
  </si>
  <si>
    <t>In te vullen projectgegevens</t>
  </si>
  <si>
    <t>Resultaat van IRR-berekening</t>
  </si>
  <si>
    <t>Investering</t>
  </si>
  <si>
    <t>k€</t>
  </si>
  <si>
    <t>Installatiekosten</t>
  </si>
  <si>
    <t>IRR vóór belastingen:</t>
  </si>
  <si>
    <t xml:space="preserve">Levensduur </t>
  </si>
  <si>
    <t>jaar</t>
  </si>
  <si>
    <t>Netto besparing per jaar over de looptijd</t>
  </si>
  <si>
    <t>Restwaarde bij einde levensduur</t>
  </si>
  <si>
    <t>IRR na belastingen:</t>
  </si>
  <si>
    <t>Afschrijvingstermijn</t>
  </si>
  <si>
    <t>Vennootschapsbelasting</t>
  </si>
  <si>
    <t>%</t>
  </si>
  <si>
    <t xml:space="preserve">Hieronder wordt de wijze van berekening van de IRR vóór resp. na belastingen weergegeven. </t>
  </si>
  <si>
    <t>IRR berekening vóór belasting</t>
  </si>
  <si>
    <t>Jaar</t>
  </si>
  <si>
    <t>Netto besparing per jaar over de levensduur</t>
  </si>
  <si>
    <t>Totale kasstroom</t>
  </si>
  <si>
    <t xml:space="preserve">De IRR wordt berekend m.b.v. een formule (iteratie) en geeft </t>
  </si>
  <si>
    <t>volgend resultaat:</t>
  </si>
  <si>
    <t xml:space="preserve">IRR = </t>
  </si>
  <si>
    <t xml:space="preserve">Dit kan zichtbaar gemaakt worden door bij verschillende rentevoeten de NCW te berekenen en te kijken bij welke rentevoet de NCW = 0 wordt </t>
  </si>
  <si>
    <t>rentevoet</t>
  </si>
  <si>
    <t>NCW in het jaar 
van investeren</t>
  </si>
  <si>
    <t>De rentevoet waarbij de netto contante waarde = 0 wordt, is de IRR van de investering vóór belastingen</t>
  </si>
  <si>
    <t>IRR berekening  na belasting</t>
  </si>
  <si>
    <t>Belasting op opbrengsten</t>
  </si>
  <si>
    <t>Afschrijving per jaar</t>
  </si>
  <si>
    <t>Verminderde belasting door afschrijving</t>
  </si>
  <si>
    <t>De IRR wordt berekend m.b.v. een formule (iteratie) en geeft</t>
  </si>
  <si>
    <t>IRR=</t>
  </si>
  <si>
    <t>De rentevoet waarbij de netto contante waarde = 0 wordt, is de IRR van de investering na belastingen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</si>
</sst>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B_F_-;\-* #,##0.00\ _B_F_-;_-* &quot;-&quot;??\ _B_F_-;_-@_-"/>
    <numFmt numFmtId="165" formatCode="#,##0.000"/>
    <numFmt numFmtId="166" formatCode="0.000"/>
    <numFmt numFmtId="167" formatCode="#,##0.00_ ;[Red]\-#,##0.00\ "/>
    <numFmt numFmtId="168" formatCode="0.0%"/>
    <numFmt numFmtId="169" formatCode="0.0"/>
    <numFmt numFmtId="170" formatCode="#,##0.0"/>
  </numFmts>
  <fonts count="15">
    <font>
      <sz val="10"/>
      <name val="Arial"/>
    </font>
    <font>
      <sz val="10"/>
      <name val="Arial"/>
    </font>
    <font>
      <b/>
      <sz val="10"/>
      <name val="Arial"/>
      <family val="2"/>
    </font>
    <font>
      <sz val="16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4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color rgb="FF0000FF"/>
      <name val="Arial"/>
      <family val="2"/>
    </font>
    <font>
      <sz val="10"/>
      <color theme="9" tint="0.79998168889431442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3">
    <xf numFmtId="0" fontId="0" fillId="0" borderId="0" xfId="0"/>
    <xf numFmtId="0" fontId="0" fillId="0" borderId="0" xfId="0" applyProtection="1">
      <protection locked="0"/>
    </xf>
    <xf numFmtId="164" fontId="0" fillId="0" borderId="0" xfId="1" applyFont="1" applyProtection="1">
      <protection locked="0"/>
    </xf>
    <xf numFmtId="4" fontId="0" fillId="0" borderId="0" xfId="1" applyNumberFormat="1" applyFont="1" applyAlignment="1" applyProtection="1">
      <alignment horizontal="center"/>
      <protection locked="0"/>
    </xf>
    <xf numFmtId="166" fontId="0" fillId="0" borderId="0" xfId="0" applyNumberForma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164" fontId="0" fillId="0" borderId="0" xfId="1" applyFont="1" applyAlignment="1" applyProtection="1">
      <alignment vertical="center"/>
      <protection locked="0"/>
    </xf>
    <xf numFmtId="0" fontId="10" fillId="0" borderId="8" xfId="0" applyFont="1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164" fontId="0" fillId="0" borderId="9" xfId="1" applyFont="1" applyFill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0" borderId="11" xfId="0" applyFont="1" applyBorder="1" applyAlignment="1" applyProtection="1">
      <alignment vertical="center"/>
      <protection locked="0"/>
    </xf>
    <xf numFmtId="164" fontId="0" fillId="0" borderId="0" xfId="1" applyFont="1" applyFill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5" fillId="0" borderId="14" xfId="0" applyFont="1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5" borderId="8" xfId="0" applyFill="1" applyBorder="1" applyAlignment="1" applyProtection="1">
      <alignment vertical="center"/>
      <protection locked="0"/>
    </xf>
    <xf numFmtId="0" fontId="0" fillId="5" borderId="9" xfId="0" applyFill="1" applyBorder="1" applyAlignment="1" applyProtection="1">
      <alignment vertical="center"/>
      <protection locked="0"/>
    </xf>
    <xf numFmtId="0" fontId="5" fillId="5" borderId="10" xfId="0" applyFont="1" applyFill="1" applyBorder="1" applyAlignment="1" applyProtection="1">
      <alignment horizontal="right" vertical="center"/>
      <protection locked="0"/>
    </xf>
    <xf numFmtId="4" fontId="12" fillId="5" borderId="9" xfId="1" applyNumberFormat="1" applyFont="1" applyFill="1" applyBorder="1" applyAlignment="1" applyProtection="1">
      <alignment horizontal="center" vertical="center"/>
      <protection locked="0"/>
    </xf>
    <xf numFmtId="0" fontId="0" fillId="5" borderId="10" xfId="0" applyFill="1" applyBorder="1" applyAlignment="1" applyProtection="1">
      <alignment vertical="center"/>
      <protection locked="0"/>
    </xf>
    <xf numFmtId="0" fontId="5" fillId="4" borderId="8" xfId="0" applyFont="1" applyFill="1" applyBorder="1" applyAlignment="1" applyProtection="1">
      <alignment vertical="center"/>
      <protection locked="0"/>
    </xf>
    <xf numFmtId="0" fontId="5" fillId="4" borderId="9" xfId="0" applyFont="1" applyFill="1" applyBorder="1" applyAlignment="1" applyProtection="1">
      <alignment vertical="center"/>
      <protection locked="0"/>
    </xf>
    <xf numFmtId="169" fontId="5" fillId="4" borderId="9" xfId="0" applyNumberFormat="1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vertical="center"/>
      <protection locked="0"/>
    </xf>
    <xf numFmtId="0" fontId="0" fillId="5" borderId="11" xfId="0" applyFill="1" applyBorder="1" applyAlignment="1" applyProtection="1">
      <alignment vertical="center"/>
      <protection locked="0"/>
    </xf>
    <xf numFmtId="0" fontId="0" fillId="5" borderId="0" xfId="0" applyFill="1" applyAlignment="1" applyProtection="1">
      <alignment vertical="center"/>
      <protection locked="0"/>
    </xf>
    <xf numFmtId="0" fontId="5" fillId="5" borderId="12" xfId="0" applyFont="1" applyFill="1" applyBorder="1" applyAlignment="1" applyProtection="1">
      <alignment horizontal="right" vertical="center"/>
      <protection locked="0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0" fontId="0" fillId="5" borderId="12" xfId="0" applyFill="1" applyBorder="1" applyAlignment="1" applyProtection="1">
      <alignment vertical="center"/>
      <protection locked="0"/>
    </xf>
    <xf numFmtId="0" fontId="5" fillId="4" borderId="11" xfId="0" applyFont="1" applyFill="1" applyBorder="1" applyAlignment="1" applyProtection="1">
      <alignment vertical="center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2" fillId="4" borderId="0" xfId="0" applyFont="1" applyFill="1" applyAlignment="1" applyProtection="1">
      <alignment vertical="center"/>
      <protection locked="0"/>
    </xf>
    <xf numFmtId="168" fontId="8" fillId="4" borderId="0" xfId="0" applyNumberFormat="1" applyFont="1" applyFill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vertical="center"/>
      <protection locked="0"/>
    </xf>
    <xf numFmtId="0" fontId="0" fillId="5" borderId="12" xfId="0" applyFill="1" applyBorder="1" applyAlignment="1" applyProtection="1">
      <alignment horizontal="right" vertical="center"/>
      <protection locked="0"/>
    </xf>
    <xf numFmtId="3" fontId="12" fillId="5" borderId="0" xfId="1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vertical="center"/>
      <protection locked="0"/>
    </xf>
    <xf numFmtId="0" fontId="0" fillId="4" borderId="0" xfId="0" applyFill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vertical="center"/>
      <protection locked="0"/>
    </xf>
    <xf numFmtId="0" fontId="0" fillId="3" borderId="9" xfId="0" applyFill="1" applyBorder="1" applyAlignment="1" applyProtection="1">
      <alignment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vertical="center"/>
      <protection locked="0"/>
    </xf>
    <xf numFmtId="0" fontId="5" fillId="3" borderId="11" xfId="0" applyFont="1" applyFill="1" applyBorder="1" applyAlignment="1" applyProtection="1">
      <alignment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168" fontId="9" fillId="3" borderId="0" xfId="0" applyNumberFormat="1" applyFont="1" applyFill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vertical="center"/>
      <protection locked="0"/>
    </xf>
    <xf numFmtId="170" fontId="12" fillId="5" borderId="0" xfId="1" applyNumberFormat="1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169" fontId="5" fillId="3" borderId="14" xfId="0" applyNumberFormat="1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vertical="center"/>
      <protection locked="0"/>
    </xf>
    <xf numFmtId="0" fontId="0" fillId="5" borderId="13" xfId="0" applyFill="1" applyBorder="1" applyAlignment="1" applyProtection="1">
      <alignment vertical="center"/>
      <protection locked="0"/>
    </xf>
    <xf numFmtId="0" fontId="0" fillId="5" borderId="14" xfId="0" applyFill="1" applyBorder="1" applyAlignment="1" applyProtection="1">
      <alignment vertical="center"/>
      <protection locked="0"/>
    </xf>
    <xf numFmtId="0" fontId="5" fillId="5" borderId="15" xfId="0" applyFont="1" applyFill="1" applyBorder="1" applyAlignment="1" applyProtection="1">
      <alignment horizontal="right" vertical="center"/>
      <protection locked="0"/>
    </xf>
    <xf numFmtId="9" fontId="12" fillId="5" borderId="14" xfId="2" applyFont="1" applyFill="1" applyBorder="1" applyAlignment="1" applyProtection="1">
      <alignment horizontal="center" vertical="center"/>
      <protection locked="0"/>
    </xf>
    <xf numFmtId="0" fontId="0" fillId="5" borderId="15" xfId="0" applyFill="1" applyBorder="1" applyAlignment="1" applyProtection="1">
      <alignment vertical="center"/>
      <protection locked="0"/>
    </xf>
    <xf numFmtId="9" fontId="12" fillId="0" borderId="0" xfId="2" applyFont="1" applyFill="1" applyBorder="1" applyAlignment="1" applyProtection="1">
      <alignment horizontal="center" vertical="center"/>
      <protection locked="0"/>
    </xf>
    <xf numFmtId="9" fontId="4" fillId="0" borderId="0" xfId="2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11" xfId="0" applyNumberFormat="1" applyBorder="1" applyAlignment="1" applyProtection="1">
      <alignment horizontal="center" vertical="center"/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2" fontId="0" fillId="0" borderId="12" xfId="0" applyNumberFormat="1" applyBorder="1" applyAlignment="1" applyProtection="1">
      <alignment horizontal="center" vertical="center"/>
      <protection locked="0"/>
    </xf>
    <xf numFmtId="2" fontId="0" fillId="0" borderId="0" xfId="0" applyNumberFormat="1" applyAlignment="1" applyProtection="1">
      <alignment vertical="center"/>
      <protection locked="0"/>
    </xf>
    <xf numFmtId="2" fontId="0" fillId="0" borderId="13" xfId="0" applyNumberFormat="1" applyBorder="1" applyAlignment="1" applyProtection="1">
      <alignment horizontal="center" vertical="center"/>
      <protection locked="0"/>
    </xf>
    <xf numFmtId="2" fontId="0" fillId="0" borderId="14" xfId="0" applyNumberFormat="1" applyBorder="1" applyAlignment="1" applyProtection="1">
      <alignment horizontal="center" vertical="center"/>
      <protection locked="0"/>
    </xf>
    <xf numFmtId="2" fontId="0" fillId="0" borderId="15" xfId="0" applyNumberForma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4" borderId="13" xfId="0" applyFont="1" applyFill="1" applyBorder="1" applyAlignment="1" applyProtection="1">
      <alignment vertical="center"/>
      <protection locked="0"/>
    </xf>
    <xf numFmtId="0" fontId="2" fillId="4" borderId="14" xfId="0" applyFont="1" applyFill="1" applyBorder="1" applyAlignment="1" applyProtection="1">
      <alignment horizontal="right" vertical="center"/>
      <protection locked="0"/>
    </xf>
    <xf numFmtId="168" fontId="2" fillId="4" borderId="14" xfId="0" applyNumberFormat="1" applyFont="1" applyFill="1" applyBorder="1" applyAlignment="1" applyProtection="1">
      <alignment horizontal="left" vertical="center"/>
      <protection locked="0"/>
    </xf>
    <xf numFmtId="167" fontId="13" fillId="4" borderId="15" xfId="1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164" fontId="2" fillId="0" borderId="9" xfId="1" applyFont="1" applyFill="1" applyBorder="1" applyAlignment="1" applyProtection="1">
      <alignment horizontal="right" vertical="center" wrapText="1"/>
      <protection locked="0"/>
    </xf>
    <xf numFmtId="0" fontId="14" fillId="6" borderId="9" xfId="0" applyFont="1" applyFill="1" applyBorder="1" applyAlignment="1" applyProtection="1">
      <alignment vertical="center"/>
      <protection locked="0"/>
    </xf>
    <xf numFmtId="164" fontId="5" fillId="0" borderId="0" xfId="1" applyFon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167" fontId="0" fillId="0" borderId="16" xfId="1" applyNumberFormat="1" applyFont="1" applyBorder="1" applyAlignment="1" applyProtection="1">
      <alignment horizontal="center" vertical="center"/>
      <protection locked="0"/>
    </xf>
    <xf numFmtId="2" fontId="0" fillId="0" borderId="9" xfId="0" applyNumberForma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67" fontId="0" fillId="0" borderId="17" xfId="1" applyNumberFormat="1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167" fontId="0" fillId="0" borderId="18" xfId="1" applyNumberFormat="1" applyFont="1" applyBorder="1" applyAlignment="1" applyProtection="1">
      <alignment horizontal="center" vertical="center"/>
      <protection locked="0"/>
    </xf>
    <xf numFmtId="167" fontId="0" fillId="0" borderId="0" xfId="1" applyNumberFormat="1" applyFont="1" applyAlignment="1" applyProtection="1">
      <alignment horizontal="center" vertical="center"/>
      <protection locked="0"/>
    </xf>
    <xf numFmtId="165" fontId="0" fillId="0" borderId="0" xfId="1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7" fontId="0" fillId="0" borderId="0" xfId="1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167" fontId="0" fillId="0" borderId="0" xfId="2" applyNumberFormat="1" applyFont="1" applyAlignment="1" applyProtection="1">
      <alignment horizontal="left" vertical="center"/>
      <protection locked="0"/>
    </xf>
    <xf numFmtId="4" fontId="0" fillId="0" borderId="11" xfId="0" applyNumberForma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164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vertical="center"/>
      <protection locked="0"/>
    </xf>
    <xf numFmtId="0" fontId="2" fillId="3" borderId="14" xfId="0" applyFont="1" applyFill="1" applyBorder="1" applyAlignment="1" applyProtection="1">
      <alignment horizontal="right" vertical="center"/>
      <protection locked="0"/>
    </xf>
    <xf numFmtId="168" fontId="2" fillId="2" borderId="14" xfId="2" applyNumberFormat="1" applyFont="1" applyFill="1" applyBorder="1" applyAlignment="1" applyProtection="1">
      <alignment horizontal="left" vertical="center"/>
      <protection locked="0"/>
    </xf>
    <xf numFmtId="167" fontId="7" fillId="2" borderId="14" xfId="1" applyNumberFormat="1" applyFont="1" applyFill="1" applyBorder="1" applyAlignment="1" applyProtection="1">
      <alignment horizontal="center" vertical="center"/>
      <protection locked="0"/>
    </xf>
    <xf numFmtId="166" fontId="14" fillId="0" borderId="11" xfId="1" applyNumberFormat="1" applyFont="1" applyFill="1" applyBorder="1" applyAlignment="1" applyProtection="1">
      <alignment vertical="center"/>
      <protection locked="0"/>
    </xf>
    <xf numFmtId="165" fontId="14" fillId="0" borderId="0" xfId="1" applyNumberFormat="1" applyFont="1" applyFill="1" applyBorder="1" applyAlignment="1" applyProtection="1">
      <alignment vertical="center"/>
      <protection locked="0"/>
    </xf>
    <xf numFmtId="165" fontId="6" fillId="0" borderId="0" xfId="1" applyNumberFormat="1" applyFont="1" applyFill="1" applyAlignment="1" applyProtection="1">
      <alignment vertical="center"/>
      <protection locked="0"/>
    </xf>
    <xf numFmtId="9" fontId="0" fillId="0" borderId="0" xfId="0" applyNumberFormat="1" applyAlignment="1" applyProtection="1">
      <alignment vertical="center"/>
      <protection locked="0"/>
    </xf>
    <xf numFmtId="164" fontId="2" fillId="0" borderId="0" xfId="1" applyFont="1" applyBorder="1" applyAlignment="1" applyProtection="1">
      <alignment horizontal="left" vertical="center"/>
      <protection locked="0"/>
    </xf>
    <xf numFmtId="4" fontId="0" fillId="0" borderId="0" xfId="1" applyNumberFormat="1" applyFont="1" applyAlignment="1" applyProtection="1">
      <alignment horizontal="center" vertical="center"/>
      <protection locked="0"/>
    </xf>
    <xf numFmtId="166" fontId="0" fillId="0" borderId="0" xfId="0" applyNumberFormat="1" applyAlignment="1" applyProtection="1">
      <alignment vertical="center"/>
      <protection locked="0"/>
    </xf>
    <xf numFmtId="2" fontId="0" fillId="0" borderId="9" xfId="1" applyNumberFormat="1" applyFont="1" applyBorder="1" applyAlignment="1" applyProtection="1">
      <alignment horizontal="center" vertical="center"/>
      <protection locked="0"/>
    </xf>
    <xf numFmtId="2" fontId="0" fillId="0" borderId="10" xfId="1" applyNumberFormat="1" applyFont="1" applyBorder="1" applyAlignment="1" applyProtection="1">
      <alignment horizontal="center" vertical="center"/>
      <protection locked="0"/>
    </xf>
    <xf numFmtId="2" fontId="0" fillId="0" borderId="0" xfId="1" applyNumberFormat="1" applyFont="1" applyBorder="1" applyAlignment="1" applyProtection="1">
      <alignment horizontal="center" vertical="center"/>
      <protection locked="0"/>
    </xf>
    <xf numFmtId="2" fontId="0" fillId="0" borderId="12" xfId="1" applyNumberFormat="1" applyFont="1" applyBorder="1" applyAlignment="1" applyProtection="1">
      <alignment horizontal="center" vertical="center"/>
      <protection locked="0"/>
    </xf>
    <xf numFmtId="2" fontId="0" fillId="0" borderId="14" xfId="1" applyNumberFormat="1" applyFont="1" applyBorder="1" applyAlignment="1" applyProtection="1">
      <alignment horizontal="center" vertical="center"/>
      <protection locked="0"/>
    </xf>
    <xf numFmtId="2" fontId="0" fillId="0" borderId="15" xfId="1" applyNumberFormat="1" applyFont="1" applyBorder="1" applyAlignment="1" applyProtection="1">
      <alignment horizontal="center" vertical="center"/>
      <protection locked="0"/>
    </xf>
    <xf numFmtId="2" fontId="5" fillId="0" borderId="0" xfId="0" applyNumberFormat="1" applyFont="1" applyAlignment="1" applyProtection="1">
      <alignment horizontal="center" vertical="center"/>
      <protection locked="0"/>
    </xf>
    <xf numFmtId="2" fontId="5" fillId="0" borderId="12" xfId="0" applyNumberFormat="1" applyFont="1" applyBorder="1" applyAlignment="1" applyProtection="1">
      <alignment horizontal="center" vertical="center"/>
      <protection locked="0"/>
    </xf>
    <xf numFmtId="2" fontId="0" fillId="0" borderId="10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  <protection locked="0"/>
    </xf>
    <xf numFmtId="4" fontId="0" fillId="0" borderId="8" xfId="1" applyNumberFormat="1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4" fontId="0" fillId="0" borderId="11" xfId="1" applyNumberFormat="1" applyFont="1" applyFill="1" applyBorder="1" applyAlignment="1" applyProtection="1">
      <alignment horizontal="center" vertical="center"/>
      <protection locked="0"/>
    </xf>
    <xf numFmtId="4" fontId="0" fillId="0" borderId="8" xfId="0" applyNumberForma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167" fontId="5" fillId="0" borderId="7" xfId="1" applyNumberFormat="1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right" vertical="center"/>
      <protection locked="0"/>
    </xf>
    <xf numFmtId="0" fontId="5" fillId="0" borderId="9" xfId="0" applyFont="1" applyBorder="1" applyAlignment="1" applyProtection="1">
      <alignment horizontal="right" vertical="center"/>
      <protection locked="0"/>
    </xf>
    <xf numFmtId="0" fontId="5" fillId="0" borderId="10" xfId="0" applyFont="1" applyBorder="1" applyAlignment="1" applyProtection="1">
      <alignment horizontal="right" vertical="center"/>
      <protection locked="0"/>
    </xf>
    <xf numFmtId="0" fontId="5" fillId="0" borderId="11" xfId="0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12" xfId="0" applyFont="1" applyBorder="1" applyAlignment="1" applyProtection="1">
      <alignment horizontal="right" vertical="center"/>
      <protection locked="0"/>
    </xf>
    <xf numFmtId="0" fontId="5" fillId="0" borderId="13" xfId="0" applyFont="1" applyBorder="1" applyAlignment="1" applyProtection="1">
      <alignment horizontal="right" vertical="center"/>
      <protection locked="0"/>
    </xf>
    <xf numFmtId="0" fontId="5" fillId="0" borderId="14" xfId="0" applyFont="1" applyBorder="1" applyAlignment="1" applyProtection="1">
      <alignment horizontal="right" vertical="center"/>
      <protection locked="0"/>
    </xf>
    <xf numFmtId="0" fontId="5" fillId="0" borderId="15" xfId="0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right" vertical="center"/>
      <protection locked="0"/>
    </xf>
    <xf numFmtId="0" fontId="5" fillId="0" borderId="2" xfId="0" applyFont="1" applyBorder="1" applyAlignment="1" applyProtection="1">
      <alignment horizontal="right" vertical="center"/>
      <protection locked="0"/>
    </xf>
    <xf numFmtId="0" fontId="5" fillId="0" borderId="3" xfId="0" applyFont="1" applyBorder="1" applyAlignment="1" applyProtection="1">
      <alignment horizontal="right" vertical="center"/>
      <protection locked="0"/>
    </xf>
    <xf numFmtId="164" fontId="5" fillId="0" borderId="7" xfId="1" applyFont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left" vertical="center" wrapText="1"/>
      <protection locked="0"/>
    </xf>
    <xf numFmtId="0" fontId="2" fillId="4" borderId="9" xfId="0" applyFont="1" applyFill="1" applyBorder="1" applyAlignment="1" applyProtection="1">
      <alignment horizontal="left" vertical="center" wrapText="1"/>
      <protection locked="0"/>
    </xf>
    <xf numFmtId="0" fontId="2" fillId="4" borderId="10" xfId="0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10" fillId="5" borderId="2" xfId="0" applyFont="1" applyFill="1" applyBorder="1" applyAlignment="1" applyProtection="1">
      <alignment horizontal="center" vertical="center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O98"/>
  <sheetViews>
    <sheetView tabSelected="1" zoomScaleNormal="100" workbookViewId="0">
      <selection activeCell="B59" sqref="B59:T60"/>
    </sheetView>
  </sheetViews>
  <sheetFormatPr defaultColWidth="9.140625" defaultRowHeight="13.15"/>
  <cols>
    <col min="1" max="1" width="17.42578125" style="1" customWidth="1"/>
    <col min="2" max="2" width="6.5703125" style="1" customWidth="1"/>
    <col min="3" max="3" width="14.28515625" style="1" customWidth="1"/>
    <col min="4" max="4" width="18" style="2" customWidth="1"/>
    <col min="5" max="5" width="7.5703125" style="1" customWidth="1"/>
    <col min="6" max="6" width="6.28515625" style="1" customWidth="1"/>
    <col min="7" max="10" width="5.7109375" style="1" customWidth="1"/>
    <col min="11" max="11" width="6.140625" style="1" customWidth="1"/>
    <col min="12" max="12" width="5.7109375" style="1" customWidth="1"/>
    <col min="13" max="13" width="7.5703125" style="1" customWidth="1"/>
    <col min="14" max="18" width="5.7109375" style="1" customWidth="1"/>
    <col min="19" max="19" width="6.85546875" style="1" customWidth="1"/>
    <col min="20" max="29" width="5.7109375" style="1" customWidth="1"/>
    <col min="30" max="16384" width="9.140625" style="1"/>
  </cols>
  <sheetData>
    <row r="1" spans="1:20" s="8" customFormat="1" ht="25.5" customHeight="1" thickBot="1">
      <c r="A1" s="160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2"/>
    </row>
    <row r="2" spans="1:20" s="8" customFormat="1">
      <c r="D2" s="12"/>
    </row>
    <row r="3" spans="1:20" s="8" customFormat="1" ht="20.100000000000001" customHeight="1">
      <c r="A3" s="13" t="s">
        <v>1</v>
      </c>
      <c r="B3" s="14"/>
      <c r="C3" s="14"/>
      <c r="D3" s="15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6"/>
    </row>
    <row r="4" spans="1:20" s="8" customFormat="1" ht="6.75" customHeight="1">
      <c r="A4" s="17"/>
      <c r="D4" s="18"/>
      <c r="T4" s="19"/>
    </row>
    <row r="5" spans="1:20" s="8" customFormat="1">
      <c r="A5" s="17" t="s">
        <v>2</v>
      </c>
      <c r="B5" s="20"/>
      <c r="C5" s="20"/>
      <c r="D5" s="20"/>
      <c r="E5" s="20"/>
      <c r="F5" s="20"/>
      <c r="G5" s="20"/>
      <c r="H5" s="20"/>
      <c r="I5" s="20"/>
      <c r="J5" s="20"/>
      <c r="T5" s="19"/>
    </row>
    <row r="6" spans="1:20" s="8" customFormat="1">
      <c r="A6" s="17" t="s">
        <v>3</v>
      </c>
      <c r="B6" s="20"/>
      <c r="C6" s="20"/>
      <c r="D6" s="20"/>
      <c r="E6" s="20"/>
      <c r="F6" s="20"/>
      <c r="G6" s="20"/>
      <c r="H6" s="20"/>
      <c r="I6" s="20"/>
      <c r="J6" s="20"/>
      <c r="T6" s="19"/>
    </row>
    <row r="7" spans="1:20" s="8" customFormat="1" ht="12.75" customHeight="1">
      <c r="A7" s="21" t="s">
        <v>4</v>
      </c>
      <c r="B7" s="22"/>
      <c r="C7" s="22"/>
      <c r="D7" s="22"/>
      <c r="E7" s="22"/>
      <c r="F7" s="22"/>
      <c r="G7" s="22"/>
      <c r="H7" s="22"/>
      <c r="I7" s="22"/>
      <c r="J7" s="22"/>
      <c r="K7" s="23"/>
      <c r="L7" s="23"/>
      <c r="M7" s="23"/>
      <c r="N7" s="23"/>
      <c r="O7" s="23"/>
      <c r="P7" s="23"/>
      <c r="Q7" s="23"/>
      <c r="R7" s="23"/>
      <c r="S7" s="23"/>
      <c r="T7" s="24"/>
    </row>
    <row r="8" spans="1:20" s="8" customFormat="1">
      <c r="A8" s="20"/>
      <c r="B8" s="20"/>
      <c r="C8" s="20"/>
      <c r="D8" s="20"/>
      <c r="E8" s="20"/>
      <c r="F8" s="20"/>
      <c r="G8" s="20"/>
      <c r="H8" s="20"/>
      <c r="I8" s="20"/>
      <c r="J8" s="20"/>
    </row>
    <row r="9" spans="1:20" s="8" customFormat="1">
      <c r="D9" s="18"/>
    </row>
    <row r="10" spans="1:20" s="8" customFormat="1" ht="20.100000000000001" customHeight="1">
      <c r="A10" s="167" t="s">
        <v>5</v>
      </c>
      <c r="B10" s="168"/>
      <c r="C10" s="168"/>
      <c r="D10" s="168"/>
      <c r="E10" s="169"/>
      <c r="H10" s="157" t="s">
        <v>6</v>
      </c>
      <c r="I10" s="158"/>
      <c r="J10" s="158"/>
      <c r="K10" s="158"/>
      <c r="L10" s="158"/>
      <c r="M10" s="158"/>
      <c r="N10" s="159"/>
      <c r="P10" s="130"/>
      <c r="Q10" s="130"/>
      <c r="R10" s="130"/>
      <c r="S10" s="130"/>
      <c r="T10" s="130"/>
    </row>
    <row r="11" spans="1:20" s="8" customFormat="1">
      <c r="A11" s="166"/>
      <c r="B11" s="166"/>
      <c r="C11" s="166"/>
      <c r="D11" s="166"/>
      <c r="E11" s="166"/>
      <c r="P11" s="130"/>
      <c r="Q11" s="130"/>
      <c r="R11" s="130"/>
      <c r="S11" s="130"/>
      <c r="T11" s="130"/>
    </row>
    <row r="12" spans="1:20" s="8" customFormat="1">
      <c r="A12" s="25"/>
      <c r="B12" s="26"/>
      <c r="C12" s="27" t="s">
        <v>7</v>
      </c>
      <c r="D12" s="28">
        <v>5</v>
      </c>
      <c r="E12" s="29" t="s">
        <v>8</v>
      </c>
      <c r="H12" s="30"/>
      <c r="I12" s="31"/>
      <c r="J12" s="31"/>
      <c r="K12" s="31"/>
      <c r="L12" s="31"/>
      <c r="M12" s="32"/>
      <c r="N12" s="33"/>
      <c r="P12" s="130"/>
      <c r="Q12" s="130"/>
      <c r="R12" s="130"/>
      <c r="S12" s="130"/>
      <c r="T12" s="130"/>
    </row>
    <row r="13" spans="1:20" s="8" customFormat="1">
      <c r="A13" s="34"/>
      <c r="B13" s="35"/>
      <c r="C13" s="36" t="s">
        <v>9</v>
      </c>
      <c r="D13" s="37">
        <v>1</v>
      </c>
      <c r="E13" s="38" t="s">
        <v>8</v>
      </c>
      <c r="H13" s="39"/>
      <c r="I13" s="40" t="s">
        <v>10</v>
      </c>
      <c r="J13" s="41"/>
      <c r="K13" s="41"/>
      <c r="L13" s="41"/>
      <c r="M13" s="42">
        <f>C34</f>
        <v>0.31519992856741075</v>
      </c>
      <c r="N13" s="43"/>
      <c r="P13" s="130"/>
      <c r="Q13" s="130"/>
      <c r="R13" s="130"/>
      <c r="S13" s="130"/>
      <c r="T13" s="130"/>
    </row>
    <row r="14" spans="1:20" s="8" customFormat="1">
      <c r="A14" s="34"/>
      <c r="B14" s="35"/>
      <c r="C14" s="44" t="s">
        <v>11</v>
      </c>
      <c r="D14" s="45">
        <v>10</v>
      </c>
      <c r="E14" s="38" t="s">
        <v>12</v>
      </c>
      <c r="H14" s="39"/>
      <c r="I14" s="46"/>
      <c r="J14" s="46"/>
      <c r="K14" s="46"/>
      <c r="L14" s="46"/>
      <c r="M14" s="47"/>
      <c r="N14" s="43"/>
      <c r="P14" s="130"/>
      <c r="Q14" s="130"/>
      <c r="R14" s="130"/>
      <c r="S14" s="130"/>
      <c r="T14" s="130"/>
    </row>
    <row r="15" spans="1:20" s="8" customFormat="1">
      <c r="A15" s="34"/>
      <c r="B15" s="35"/>
      <c r="C15" s="36" t="s">
        <v>13</v>
      </c>
      <c r="D15" s="37">
        <v>2</v>
      </c>
      <c r="E15" s="38" t="s">
        <v>8</v>
      </c>
      <c r="H15" s="48"/>
      <c r="I15" s="49"/>
      <c r="J15" s="49"/>
      <c r="K15" s="49"/>
      <c r="L15" s="49"/>
      <c r="M15" s="50"/>
      <c r="N15" s="51"/>
      <c r="P15" s="130"/>
      <c r="Q15" s="130"/>
      <c r="R15" s="130"/>
      <c r="S15" s="130"/>
      <c r="T15" s="130"/>
    </row>
    <row r="16" spans="1:20" s="8" customFormat="1">
      <c r="A16" s="34"/>
      <c r="B16" s="35"/>
      <c r="C16" s="36" t="s">
        <v>14</v>
      </c>
      <c r="D16" s="37">
        <v>1</v>
      </c>
      <c r="E16" s="38" t="s">
        <v>8</v>
      </c>
      <c r="H16" s="52"/>
      <c r="I16" s="53" t="s">
        <v>15</v>
      </c>
      <c r="J16" s="53"/>
      <c r="K16" s="53"/>
      <c r="L16" s="53"/>
      <c r="M16" s="54">
        <f>C69</f>
        <v>0.27203952320776859</v>
      </c>
      <c r="N16" s="55"/>
      <c r="P16" s="130"/>
      <c r="Q16" s="130"/>
      <c r="R16" s="130"/>
      <c r="S16" s="130"/>
      <c r="T16" s="130"/>
    </row>
    <row r="17" spans="1:41" s="8" customFormat="1">
      <c r="A17" s="34"/>
      <c r="B17" s="35"/>
      <c r="C17" s="36" t="s">
        <v>16</v>
      </c>
      <c r="D17" s="56">
        <v>5</v>
      </c>
      <c r="E17" s="38" t="s">
        <v>12</v>
      </c>
      <c r="H17" s="57"/>
      <c r="I17" s="58"/>
      <c r="J17" s="58"/>
      <c r="K17" s="58"/>
      <c r="L17" s="58"/>
      <c r="M17" s="59"/>
      <c r="N17" s="60"/>
      <c r="P17" s="130"/>
      <c r="Q17" s="130"/>
      <c r="R17" s="130"/>
      <c r="S17" s="130"/>
      <c r="T17" s="130"/>
    </row>
    <row r="18" spans="1:41" s="8" customFormat="1">
      <c r="A18" s="61"/>
      <c r="B18" s="62"/>
      <c r="C18" s="63" t="s">
        <v>17</v>
      </c>
      <c r="D18" s="64">
        <v>0.25</v>
      </c>
      <c r="E18" s="65" t="s">
        <v>18</v>
      </c>
      <c r="Q18" s="20"/>
      <c r="R18" s="20"/>
      <c r="U18" s="20"/>
    </row>
    <row r="19" spans="1:41" s="8" customFormat="1">
      <c r="A19" s="20"/>
      <c r="D19" s="66"/>
      <c r="Q19" s="20"/>
      <c r="R19" s="20"/>
      <c r="U19" s="20"/>
    </row>
    <row r="20" spans="1:41" s="8" customFormat="1">
      <c r="D20" s="67"/>
      <c r="H20" s="20"/>
      <c r="I20" s="20"/>
      <c r="J20" s="20"/>
      <c r="K20" s="20"/>
      <c r="L20" s="20"/>
      <c r="M20" s="20"/>
      <c r="N20" s="20"/>
      <c r="O20" s="20"/>
      <c r="P20" s="20"/>
      <c r="Q20" s="20"/>
    </row>
    <row r="21" spans="1:41" s="8" customFormat="1">
      <c r="A21" s="20" t="s">
        <v>19</v>
      </c>
      <c r="D21" s="67"/>
      <c r="H21" s="20"/>
      <c r="I21" s="20"/>
      <c r="J21" s="20"/>
      <c r="K21" s="20"/>
      <c r="L21" s="20"/>
      <c r="M21" s="20"/>
      <c r="N21" s="20"/>
      <c r="O21" s="20"/>
      <c r="P21" s="20"/>
      <c r="Q21" s="20"/>
    </row>
    <row r="22" spans="1:41" s="8" customFormat="1">
      <c r="D22" s="12"/>
      <c r="H22" s="20"/>
      <c r="I22" s="20"/>
      <c r="J22" s="20"/>
      <c r="K22" s="20"/>
      <c r="L22" s="20"/>
      <c r="M22" s="20"/>
      <c r="N22" s="20"/>
      <c r="O22" s="20"/>
      <c r="P22" s="20"/>
      <c r="Q22" s="20"/>
    </row>
    <row r="23" spans="1:41" s="8" customFormat="1" ht="20.100000000000001" customHeight="1">
      <c r="A23" s="170" t="s">
        <v>20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2"/>
    </row>
    <row r="24" spans="1:41" s="8" customFormat="1">
      <c r="D24" s="12"/>
      <c r="F24" s="68"/>
      <c r="G24" s="68"/>
      <c r="H24" s="68"/>
    </row>
    <row r="25" spans="1:41" s="8" customFormat="1">
      <c r="D25" s="12"/>
      <c r="E25" s="139" t="s">
        <v>21</v>
      </c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1"/>
    </row>
    <row r="26" spans="1:41" s="8" customFormat="1">
      <c r="D26" s="12"/>
      <c r="E26" s="9">
        <v>0</v>
      </c>
      <c r="F26" s="10">
        <v>1</v>
      </c>
      <c r="G26" s="10">
        <v>2</v>
      </c>
      <c r="H26" s="10">
        <v>3</v>
      </c>
      <c r="I26" s="10">
        <v>4</v>
      </c>
      <c r="J26" s="10">
        <v>5</v>
      </c>
      <c r="K26" s="10">
        <v>6</v>
      </c>
      <c r="L26" s="10">
        <v>7</v>
      </c>
      <c r="M26" s="10">
        <v>8</v>
      </c>
      <c r="N26" s="10">
        <v>9</v>
      </c>
      <c r="O26" s="10">
        <v>10</v>
      </c>
      <c r="P26" s="10">
        <v>11</v>
      </c>
      <c r="Q26" s="10">
        <v>12</v>
      </c>
      <c r="R26" s="10">
        <v>13</v>
      </c>
      <c r="S26" s="10">
        <v>14</v>
      </c>
      <c r="T26" s="11">
        <v>15</v>
      </c>
    </row>
    <row r="27" spans="1:41" s="8" customFormat="1">
      <c r="B27" s="144" t="s">
        <v>7</v>
      </c>
      <c r="C27" s="145"/>
      <c r="D27" s="146"/>
      <c r="E27" s="131">
        <f>-(D12)</f>
        <v>-5</v>
      </c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3"/>
    </row>
    <row r="28" spans="1:41" s="8" customFormat="1">
      <c r="B28" s="147" t="s">
        <v>14</v>
      </c>
      <c r="C28" s="148"/>
      <c r="D28" s="149"/>
      <c r="E28" s="134"/>
      <c r="F28" s="79">
        <f>IF($D$14=F26,$D$16,0)</f>
        <v>0</v>
      </c>
      <c r="G28" s="79">
        <f t="shared" ref="G28:T28" si="0">IF($D$14=G26,$D$16,0)</f>
        <v>0</v>
      </c>
      <c r="H28" s="79">
        <f t="shared" si="0"/>
        <v>0</v>
      </c>
      <c r="I28" s="79">
        <f t="shared" si="0"/>
        <v>0</v>
      </c>
      <c r="J28" s="79">
        <f t="shared" si="0"/>
        <v>0</v>
      </c>
      <c r="K28" s="79">
        <f t="shared" si="0"/>
        <v>0</v>
      </c>
      <c r="L28" s="79">
        <f t="shared" si="0"/>
        <v>0</v>
      </c>
      <c r="M28" s="79">
        <f t="shared" si="0"/>
        <v>0</v>
      </c>
      <c r="N28" s="79">
        <f t="shared" si="0"/>
        <v>0</v>
      </c>
      <c r="O28" s="79">
        <f>IF($D$14=O26,$D$16,0)</f>
        <v>1</v>
      </c>
      <c r="P28" s="79">
        <f t="shared" si="0"/>
        <v>0</v>
      </c>
      <c r="Q28" s="79">
        <f t="shared" si="0"/>
        <v>0</v>
      </c>
      <c r="R28" s="79">
        <f t="shared" si="0"/>
        <v>0</v>
      </c>
      <c r="S28" s="79">
        <f t="shared" si="0"/>
        <v>0</v>
      </c>
      <c r="T28" s="93">
        <f t="shared" si="0"/>
        <v>0</v>
      </c>
    </row>
    <row r="29" spans="1:41" s="8" customFormat="1">
      <c r="B29" s="147" t="s">
        <v>9</v>
      </c>
      <c r="C29" s="148"/>
      <c r="D29" s="149"/>
      <c r="E29" s="69">
        <f>-D13</f>
        <v>-1</v>
      </c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1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</row>
    <row r="30" spans="1:41" s="8" customFormat="1">
      <c r="B30" s="150" t="s">
        <v>22</v>
      </c>
      <c r="C30" s="151"/>
      <c r="D30" s="152"/>
      <c r="E30" s="73"/>
      <c r="F30" s="74">
        <f t="shared" ref="F30:N30" si="1">IF($D$14+1-F26&gt;0,$D$15,0)</f>
        <v>2</v>
      </c>
      <c r="G30" s="74">
        <f t="shared" si="1"/>
        <v>2</v>
      </c>
      <c r="H30" s="74">
        <f t="shared" si="1"/>
        <v>2</v>
      </c>
      <c r="I30" s="74">
        <f t="shared" si="1"/>
        <v>2</v>
      </c>
      <c r="J30" s="74">
        <f t="shared" si="1"/>
        <v>2</v>
      </c>
      <c r="K30" s="74">
        <f t="shared" si="1"/>
        <v>2</v>
      </c>
      <c r="L30" s="74">
        <f t="shared" si="1"/>
        <v>2</v>
      </c>
      <c r="M30" s="74">
        <f t="shared" si="1"/>
        <v>2</v>
      </c>
      <c r="N30" s="74">
        <f t="shared" si="1"/>
        <v>2</v>
      </c>
      <c r="O30" s="74">
        <f t="shared" ref="O30:T30" si="2">IF($D$14+1-O26&gt;0,$D$15,0)</f>
        <v>2</v>
      </c>
      <c r="P30" s="74">
        <f t="shared" si="2"/>
        <v>0</v>
      </c>
      <c r="Q30" s="74">
        <f t="shared" si="2"/>
        <v>0</v>
      </c>
      <c r="R30" s="74">
        <f t="shared" si="2"/>
        <v>0</v>
      </c>
      <c r="S30" s="74">
        <f t="shared" si="2"/>
        <v>0</v>
      </c>
      <c r="T30" s="75">
        <f t="shared" si="2"/>
        <v>0</v>
      </c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</row>
    <row r="31" spans="1:41" s="8" customFormat="1">
      <c r="B31" s="153" t="s">
        <v>23</v>
      </c>
      <c r="C31" s="154"/>
      <c r="D31" s="155"/>
      <c r="E31" s="76">
        <f>SUM(E27:E30)</f>
        <v>-6</v>
      </c>
      <c r="F31" s="77">
        <f t="shared" ref="F31:T31" si="3">SUM(F27:F30)</f>
        <v>2</v>
      </c>
      <c r="G31" s="77">
        <f t="shared" si="3"/>
        <v>2</v>
      </c>
      <c r="H31" s="77">
        <f t="shared" si="3"/>
        <v>2</v>
      </c>
      <c r="I31" s="77">
        <f t="shared" si="3"/>
        <v>2</v>
      </c>
      <c r="J31" s="77">
        <f t="shared" si="3"/>
        <v>2</v>
      </c>
      <c r="K31" s="77">
        <f t="shared" si="3"/>
        <v>2</v>
      </c>
      <c r="L31" s="77">
        <f t="shared" si="3"/>
        <v>2</v>
      </c>
      <c r="M31" s="77">
        <f t="shared" si="3"/>
        <v>2</v>
      </c>
      <c r="N31" s="77">
        <f t="shared" si="3"/>
        <v>2</v>
      </c>
      <c r="O31" s="77">
        <f t="shared" si="3"/>
        <v>3</v>
      </c>
      <c r="P31" s="77">
        <f t="shared" si="3"/>
        <v>0</v>
      </c>
      <c r="Q31" s="77">
        <f t="shared" si="3"/>
        <v>0</v>
      </c>
      <c r="R31" s="77">
        <f t="shared" si="3"/>
        <v>0</v>
      </c>
      <c r="S31" s="77">
        <f t="shared" si="3"/>
        <v>0</v>
      </c>
      <c r="T31" s="78">
        <f t="shared" si="3"/>
        <v>0</v>
      </c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</row>
    <row r="32" spans="1:41" s="8" customFormat="1">
      <c r="D32" s="12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</row>
    <row r="33" spans="1:20" s="68" customFormat="1">
      <c r="A33" s="163" t="s">
        <v>24</v>
      </c>
      <c r="B33" s="164"/>
      <c r="C33" s="164"/>
      <c r="D33" s="165"/>
    </row>
    <row r="34" spans="1:20" s="68" customFormat="1">
      <c r="A34" s="80" t="s">
        <v>25</v>
      </c>
      <c r="B34" s="81" t="s">
        <v>26</v>
      </c>
      <c r="C34" s="82">
        <f>IRR(E34:T34)</f>
        <v>0.31519992856741075</v>
      </c>
      <c r="D34" s="83">
        <f>SUM(E34:T34)</f>
        <v>15</v>
      </c>
      <c r="E34" s="84">
        <f>SUM(E$27:E$30)</f>
        <v>-6</v>
      </c>
      <c r="F34" s="84">
        <f t="shared" ref="F34:T34" si="4">SUM(F$27:F$30)/POWER(1+$C35/100,F$26)</f>
        <v>2</v>
      </c>
      <c r="G34" s="84">
        <f t="shared" si="4"/>
        <v>2</v>
      </c>
      <c r="H34" s="84">
        <f t="shared" si="4"/>
        <v>2</v>
      </c>
      <c r="I34" s="84">
        <f t="shared" si="4"/>
        <v>2</v>
      </c>
      <c r="J34" s="84">
        <f t="shared" si="4"/>
        <v>2</v>
      </c>
      <c r="K34" s="84">
        <f t="shared" si="4"/>
        <v>2</v>
      </c>
      <c r="L34" s="84">
        <f t="shared" si="4"/>
        <v>2</v>
      </c>
      <c r="M34" s="84">
        <f t="shared" si="4"/>
        <v>2</v>
      </c>
      <c r="N34" s="84">
        <f t="shared" si="4"/>
        <v>2</v>
      </c>
      <c r="O34" s="84">
        <f t="shared" si="4"/>
        <v>3</v>
      </c>
      <c r="P34" s="84">
        <f t="shared" si="4"/>
        <v>0</v>
      </c>
      <c r="Q34" s="84">
        <f t="shared" si="4"/>
        <v>0</v>
      </c>
      <c r="R34" s="84">
        <f t="shared" si="4"/>
        <v>0</v>
      </c>
      <c r="S34" s="84">
        <f t="shared" si="4"/>
        <v>0</v>
      </c>
      <c r="T34" s="84">
        <f t="shared" si="4"/>
        <v>0</v>
      </c>
    </row>
    <row r="35" spans="1:20" s="8" customFormat="1">
      <c r="A35" s="85"/>
      <c r="B35" s="14"/>
      <c r="C35" s="86">
        <v>0</v>
      </c>
      <c r="D35" s="12"/>
    </row>
    <row r="36" spans="1:20" s="8" customFormat="1">
      <c r="A36" s="87" t="s">
        <v>27</v>
      </c>
      <c r="D36" s="12"/>
    </row>
    <row r="37" spans="1:20" s="8" customFormat="1"/>
    <row r="38" spans="1:20" s="8" customFormat="1" ht="20.100000000000001" customHeight="1">
      <c r="C38" s="142" t="s">
        <v>28</v>
      </c>
      <c r="D38" s="156" t="s">
        <v>29</v>
      </c>
      <c r="E38" s="139" t="s">
        <v>21</v>
      </c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1"/>
    </row>
    <row r="39" spans="1:20" s="8" customFormat="1">
      <c r="C39" s="142"/>
      <c r="D39" s="156"/>
      <c r="E39" s="9">
        <v>0</v>
      </c>
      <c r="F39" s="10">
        <v>1</v>
      </c>
      <c r="G39" s="10">
        <v>2</v>
      </c>
      <c r="H39" s="10">
        <v>3</v>
      </c>
      <c r="I39" s="10">
        <v>4</v>
      </c>
      <c r="J39" s="10">
        <v>5</v>
      </c>
      <c r="K39" s="10">
        <v>6</v>
      </c>
      <c r="L39" s="10">
        <v>7</v>
      </c>
      <c r="M39" s="10">
        <v>8</v>
      </c>
      <c r="N39" s="10">
        <v>9</v>
      </c>
      <c r="O39" s="10">
        <v>10</v>
      </c>
      <c r="P39" s="10">
        <v>11</v>
      </c>
      <c r="Q39" s="10">
        <v>12</v>
      </c>
      <c r="R39" s="10">
        <v>13</v>
      </c>
      <c r="S39" s="10">
        <v>14</v>
      </c>
      <c r="T39" s="11">
        <v>15</v>
      </c>
    </row>
    <row r="40" spans="1:20" s="8" customFormat="1">
      <c r="C40" s="88">
        <v>0</v>
      </c>
      <c r="D40" s="89">
        <f>SUM(E40:T40)</f>
        <v>15</v>
      </c>
      <c r="E40" s="90">
        <f t="shared" ref="E40:E50" si="5">SUM(E$27:E$30)</f>
        <v>-6</v>
      </c>
      <c r="F40" s="90">
        <f t="shared" ref="F40:T50" si="6">SUM(F$27:F$30)/POWER(1+$C40/100,F$26)</f>
        <v>2</v>
      </c>
      <c r="G40" s="90">
        <f t="shared" si="6"/>
        <v>2</v>
      </c>
      <c r="H40" s="90">
        <f t="shared" si="6"/>
        <v>2</v>
      </c>
      <c r="I40" s="90">
        <f t="shared" si="6"/>
        <v>2</v>
      </c>
      <c r="J40" s="90">
        <f t="shared" si="6"/>
        <v>2</v>
      </c>
      <c r="K40" s="90">
        <f t="shared" si="6"/>
        <v>2</v>
      </c>
      <c r="L40" s="90">
        <f t="shared" si="6"/>
        <v>2</v>
      </c>
      <c r="M40" s="90">
        <f t="shared" si="6"/>
        <v>2</v>
      </c>
      <c r="N40" s="90">
        <f t="shared" si="6"/>
        <v>2</v>
      </c>
      <c r="O40" s="90">
        <f t="shared" si="6"/>
        <v>3</v>
      </c>
      <c r="P40" s="90">
        <f t="shared" si="6"/>
        <v>0</v>
      </c>
      <c r="Q40" s="90">
        <f t="shared" si="6"/>
        <v>0</v>
      </c>
      <c r="R40" s="90">
        <f t="shared" si="6"/>
        <v>0</v>
      </c>
      <c r="S40" s="90">
        <f t="shared" si="6"/>
        <v>0</v>
      </c>
      <c r="T40" s="129">
        <f t="shared" si="6"/>
        <v>0</v>
      </c>
    </row>
    <row r="41" spans="1:20" s="8" customFormat="1">
      <c r="C41" s="91">
        <f>C40+5</f>
        <v>5</v>
      </c>
      <c r="D41" s="92">
        <f t="shared" ref="D41:D50" si="7">SUM(E41:T41)</f>
        <v>10.057383111910385</v>
      </c>
      <c r="E41" s="70">
        <f t="shared" si="5"/>
        <v>-6</v>
      </c>
      <c r="F41" s="123">
        <f t="shared" si="6"/>
        <v>1.9047619047619047</v>
      </c>
      <c r="G41" s="123">
        <f t="shared" si="6"/>
        <v>1.8140589569160996</v>
      </c>
      <c r="H41" s="123">
        <f t="shared" si="6"/>
        <v>1.727675197062952</v>
      </c>
      <c r="I41" s="123">
        <f t="shared" si="6"/>
        <v>1.6454049495837639</v>
      </c>
      <c r="J41" s="123">
        <f t="shared" si="6"/>
        <v>1.5670523329369179</v>
      </c>
      <c r="K41" s="123">
        <f t="shared" si="6"/>
        <v>1.4924307932732552</v>
      </c>
      <c r="L41" s="123">
        <f t="shared" si="6"/>
        <v>1.4213626602602429</v>
      </c>
      <c r="M41" s="123">
        <f t="shared" si="6"/>
        <v>1.3536787240573744</v>
      </c>
      <c r="N41" s="123">
        <f t="shared" si="6"/>
        <v>1.2892178324355945</v>
      </c>
      <c r="O41" s="123">
        <f t="shared" si="6"/>
        <v>1.8417397606222778</v>
      </c>
      <c r="P41" s="70">
        <f t="shared" si="6"/>
        <v>0</v>
      </c>
      <c r="Q41" s="70">
        <f t="shared" si="6"/>
        <v>0</v>
      </c>
      <c r="R41" s="70">
        <f t="shared" si="6"/>
        <v>0</v>
      </c>
      <c r="S41" s="70">
        <f t="shared" si="6"/>
        <v>0</v>
      </c>
      <c r="T41" s="71">
        <f t="shared" si="6"/>
        <v>0</v>
      </c>
    </row>
    <row r="42" spans="1:20" s="8" customFormat="1">
      <c r="C42" s="91">
        <f>C41+5</f>
        <v>10</v>
      </c>
      <c r="D42" s="92">
        <f t="shared" si="7"/>
        <v>6.6746775008388921</v>
      </c>
      <c r="E42" s="70">
        <f t="shared" si="5"/>
        <v>-6</v>
      </c>
      <c r="F42" s="123">
        <f t="shared" si="6"/>
        <v>1.8181818181818181</v>
      </c>
      <c r="G42" s="123">
        <f t="shared" si="6"/>
        <v>1.6528925619834709</v>
      </c>
      <c r="H42" s="123">
        <f t="shared" si="6"/>
        <v>1.5026296018031551</v>
      </c>
      <c r="I42" s="123">
        <f t="shared" si="6"/>
        <v>1.366026910730141</v>
      </c>
      <c r="J42" s="123">
        <f t="shared" si="6"/>
        <v>1.2418426461183099</v>
      </c>
      <c r="K42" s="123">
        <f t="shared" si="6"/>
        <v>1.1289478601075544</v>
      </c>
      <c r="L42" s="123">
        <f t="shared" si="6"/>
        <v>1.0263162364614129</v>
      </c>
      <c r="M42" s="123">
        <f t="shared" si="6"/>
        <v>0.93301476041946629</v>
      </c>
      <c r="N42" s="123">
        <f t="shared" si="6"/>
        <v>0.84819523674496933</v>
      </c>
      <c r="O42" s="123">
        <f t="shared" si="6"/>
        <v>1.1566298682885945</v>
      </c>
      <c r="P42" s="70">
        <f t="shared" si="6"/>
        <v>0</v>
      </c>
      <c r="Q42" s="70">
        <f t="shared" si="6"/>
        <v>0</v>
      </c>
      <c r="R42" s="70">
        <f t="shared" si="6"/>
        <v>0</v>
      </c>
      <c r="S42" s="70">
        <f t="shared" si="6"/>
        <v>0</v>
      </c>
      <c r="T42" s="71">
        <f t="shared" si="6"/>
        <v>0</v>
      </c>
    </row>
    <row r="43" spans="1:20" s="8" customFormat="1">
      <c r="A43" s="79"/>
      <c r="C43" s="91">
        <f t="shared" ref="C43:C50" si="8">C42+5</f>
        <v>15</v>
      </c>
      <c r="D43" s="92">
        <f t="shared" si="7"/>
        <v>4.2847219578303282</v>
      </c>
      <c r="E43" s="70">
        <f t="shared" si="5"/>
        <v>-6</v>
      </c>
      <c r="F43" s="123">
        <f t="shared" si="6"/>
        <v>1.7391304347826089</v>
      </c>
      <c r="G43" s="123">
        <f t="shared" si="6"/>
        <v>1.512287334593573</v>
      </c>
      <c r="H43" s="123">
        <f t="shared" si="6"/>
        <v>1.3150324648639766</v>
      </c>
      <c r="I43" s="123">
        <f t="shared" si="6"/>
        <v>1.1435064911860668</v>
      </c>
      <c r="J43" s="123">
        <f t="shared" si="6"/>
        <v>0.99435347059657975</v>
      </c>
      <c r="K43" s="123">
        <f t="shared" si="6"/>
        <v>0.8646551918231129</v>
      </c>
      <c r="L43" s="123">
        <f t="shared" si="6"/>
        <v>0.75187407984618537</v>
      </c>
      <c r="M43" s="123">
        <f t="shared" si="6"/>
        <v>0.65380354769233506</v>
      </c>
      <c r="N43" s="123">
        <f t="shared" si="6"/>
        <v>0.56852482408029148</v>
      </c>
      <c r="O43" s="123">
        <f t="shared" si="6"/>
        <v>0.74155411836559759</v>
      </c>
      <c r="P43" s="70">
        <f t="shared" si="6"/>
        <v>0</v>
      </c>
      <c r="Q43" s="70">
        <f t="shared" si="6"/>
        <v>0</v>
      </c>
      <c r="R43" s="70">
        <f t="shared" si="6"/>
        <v>0</v>
      </c>
      <c r="S43" s="70">
        <f t="shared" si="6"/>
        <v>0</v>
      </c>
      <c r="T43" s="71">
        <f t="shared" si="6"/>
        <v>0</v>
      </c>
    </row>
    <row r="44" spans="1:20" s="8" customFormat="1">
      <c r="C44" s="91">
        <f t="shared" si="8"/>
        <v>20</v>
      </c>
      <c r="D44" s="92">
        <f t="shared" si="7"/>
        <v>2.5464497539913893</v>
      </c>
      <c r="E44" s="70">
        <f t="shared" si="5"/>
        <v>-6</v>
      </c>
      <c r="F44" s="123">
        <f t="shared" si="6"/>
        <v>1.6666666666666667</v>
      </c>
      <c r="G44" s="123">
        <f t="shared" si="6"/>
        <v>1.3888888888888888</v>
      </c>
      <c r="H44" s="123">
        <f t="shared" si="6"/>
        <v>1.1574074074074074</v>
      </c>
      <c r="I44" s="123">
        <f t="shared" si="6"/>
        <v>0.96450617283950624</v>
      </c>
      <c r="J44" s="123">
        <f t="shared" si="6"/>
        <v>0.80375514403292181</v>
      </c>
      <c r="K44" s="123">
        <f t="shared" si="6"/>
        <v>0.66979595336076825</v>
      </c>
      <c r="L44" s="123">
        <f t="shared" si="6"/>
        <v>0.55816329446730684</v>
      </c>
      <c r="M44" s="123">
        <f t="shared" si="6"/>
        <v>0.46513607872275575</v>
      </c>
      <c r="N44" s="123">
        <f t="shared" si="6"/>
        <v>0.38761339893562979</v>
      </c>
      <c r="O44" s="123">
        <f t="shared" si="6"/>
        <v>0.48451674866953726</v>
      </c>
      <c r="P44" s="70">
        <f t="shared" si="6"/>
        <v>0</v>
      </c>
      <c r="Q44" s="70">
        <f t="shared" si="6"/>
        <v>0</v>
      </c>
      <c r="R44" s="70">
        <f t="shared" si="6"/>
        <v>0</v>
      </c>
      <c r="S44" s="70">
        <f t="shared" si="6"/>
        <v>0</v>
      </c>
      <c r="T44" s="71">
        <f t="shared" si="6"/>
        <v>0</v>
      </c>
    </row>
    <row r="45" spans="1:20" s="8" customFormat="1">
      <c r="C45" s="91">
        <f t="shared" si="8"/>
        <v>25</v>
      </c>
      <c r="D45" s="92">
        <f t="shared" si="7"/>
        <v>1.2483807231999999</v>
      </c>
      <c r="E45" s="70">
        <f t="shared" si="5"/>
        <v>-6</v>
      </c>
      <c r="F45" s="123">
        <f t="shared" si="6"/>
        <v>1.6</v>
      </c>
      <c r="G45" s="123">
        <f t="shared" si="6"/>
        <v>1.28</v>
      </c>
      <c r="H45" s="123">
        <f t="shared" si="6"/>
        <v>1.024</v>
      </c>
      <c r="I45" s="123">
        <f t="shared" si="6"/>
        <v>0.81920000000000004</v>
      </c>
      <c r="J45" s="123">
        <f t="shared" si="6"/>
        <v>0.65536000000000005</v>
      </c>
      <c r="K45" s="123">
        <f t="shared" si="6"/>
        <v>0.52428799999999998</v>
      </c>
      <c r="L45" s="123">
        <f t="shared" si="6"/>
        <v>0.41943039999999998</v>
      </c>
      <c r="M45" s="123">
        <f t="shared" si="6"/>
        <v>0.33554432000000001</v>
      </c>
      <c r="N45" s="123">
        <f t="shared" si="6"/>
        <v>0.26843545600000002</v>
      </c>
      <c r="O45" s="123">
        <f t="shared" si="6"/>
        <v>0.3221225472</v>
      </c>
      <c r="P45" s="70">
        <f t="shared" si="6"/>
        <v>0</v>
      </c>
      <c r="Q45" s="70">
        <f t="shared" si="6"/>
        <v>0</v>
      </c>
      <c r="R45" s="70">
        <f t="shared" si="6"/>
        <v>0</v>
      </c>
      <c r="S45" s="70">
        <f t="shared" si="6"/>
        <v>0</v>
      </c>
      <c r="T45" s="71">
        <f t="shared" si="6"/>
        <v>0</v>
      </c>
    </row>
    <row r="46" spans="1:20" s="8" customFormat="1">
      <c r="C46" s="91">
        <f t="shared" si="8"/>
        <v>30</v>
      </c>
      <c r="D46" s="92">
        <f t="shared" si="7"/>
        <v>0.25561714837703287</v>
      </c>
      <c r="E46" s="70">
        <f t="shared" si="5"/>
        <v>-6</v>
      </c>
      <c r="F46" s="123">
        <f t="shared" si="6"/>
        <v>1.5384615384615383</v>
      </c>
      <c r="G46" s="123">
        <f t="shared" si="6"/>
        <v>1.1834319526627217</v>
      </c>
      <c r="H46" s="123">
        <f t="shared" si="6"/>
        <v>0.91033227127901661</v>
      </c>
      <c r="I46" s="123">
        <f t="shared" si="6"/>
        <v>0.70025559329155129</v>
      </c>
      <c r="J46" s="123">
        <f t="shared" si="6"/>
        <v>0.53865814868580864</v>
      </c>
      <c r="K46" s="123">
        <f t="shared" si="6"/>
        <v>0.41435242206600659</v>
      </c>
      <c r="L46" s="123">
        <f t="shared" si="6"/>
        <v>0.31873263235846661</v>
      </c>
      <c r="M46" s="123">
        <f t="shared" si="6"/>
        <v>0.24517894796805126</v>
      </c>
      <c r="N46" s="123">
        <f t="shared" si="6"/>
        <v>0.18859919074465481</v>
      </c>
      <c r="O46" s="123">
        <f t="shared" si="6"/>
        <v>0.21761445085921707</v>
      </c>
      <c r="P46" s="70">
        <f t="shared" si="6"/>
        <v>0</v>
      </c>
      <c r="Q46" s="70">
        <f t="shared" si="6"/>
        <v>0</v>
      </c>
      <c r="R46" s="70">
        <f t="shared" si="6"/>
        <v>0</v>
      </c>
      <c r="S46" s="70">
        <f t="shared" si="6"/>
        <v>0</v>
      </c>
      <c r="T46" s="71">
        <f t="shared" si="6"/>
        <v>0</v>
      </c>
    </row>
    <row r="47" spans="1:20" s="8" customFormat="1">
      <c r="C47" s="91">
        <f t="shared" si="8"/>
        <v>35</v>
      </c>
      <c r="D47" s="92">
        <f t="shared" si="7"/>
        <v>-0.52017938978731659</v>
      </c>
      <c r="E47" s="70">
        <f t="shared" si="5"/>
        <v>-6</v>
      </c>
      <c r="F47" s="123">
        <f t="shared" si="6"/>
        <v>1.4814814814814814</v>
      </c>
      <c r="G47" s="123">
        <f t="shared" si="6"/>
        <v>1.0973936899862824</v>
      </c>
      <c r="H47" s="123">
        <f t="shared" si="6"/>
        <v>0.81288421480465367</v>
      </c>
      <c r="I47" s="123">
        <f t="shared" si="6"/>
        <v>0.60213645541085448</v>
      </c>
      <c r="J47" s="123">
        <f t="shared" si="6"/>
        <v>0.4460270040080403</v>
      </c>
      <c r="K47" s="123">
        <f t="shared" si="6"/>
        <v>0.33039037333928911</v>
      </c>
      <c r="L47" s="123">
        <f t="shared" si="6"/>
        <v>0.24473360988095488</v>
      </c>
      <c r="M47" s="123">
        <f t="shared" si="6"/>
        <v>0.18128415546737398</v>
      </c>
      <c r="N47" s="123">
        <f t="shared" si="6"/>
        <v>0.13428455960546221</v>
      </c>
      <c r="O47" s="123">
        <f t="shared" si="6"/>
        <v>0.1492050662282913</v>
      </c>
      <c r="P47" s="70">
        <f t="shared" si="6"/>
        <v>0</v>
      </c>
      <c r="Q47" s="70">
        <f t="shared" si="6"/>
        <v>0</v>
      </c>
      <c r="R47" s="70">
        <f t="shared" si="6"/>
        <v>0</v>
      </c>
      <c r="S47" s="70">
        <f t="shared" si="6"/>
        <v>0</v>
      </c>
      <c r="T47" s="71">
        <f t="shared" si="6"/>
        <v>0</v>
      </c>
    </row>
    <row r="48" spans="1:20" s="8" customFormat="1">
      <c r="C48" s="91">
        <f t="shared" si="8"/>
        <v>40</v>
      </c>
      <c r="D48" s="92">
        <f t="shared" si="7"/>
        <v>-1.1382864521344291</v>
      </c>
      <c r="E48" s="70">
        <f t="shared" si="5"/>
        <v>-6</v>
      </c>
      <c r="F48" s="123">
        <f t="shared" si="6"/>
        <v>1.4285714285714286</v>
      </c>
      <c r="G48" s="123">
        <f t="shared" si="6"/>
        <v>1.0204081632653064</v>
      </c>
      <c r="H48" s="123">
        <f t="shared" si="6"/>
        <v>0.72886297376093312</v>
      </c>
      <c r="I48" s="123">
        <f t="shared" si="6"/>
        <v>0.52061640982923796</v>
      </c>
      <c r="J48" s="123">
        <f t="shared" si="6"/>
        <v>0.37186886416374143</v>
      </c>
      <c r="K48" s="123">
        <f t="shared" si="6"/>
        <v>0.26562061725981534</v>
      </c>
      <c r="L48" s="123">
        <f t="shared" si="6"/>
        <v>0.18972901232843956</v>
      </c>
      <c r="M48" s="123">
        <f t="shared" si="6"/>
        <v>0.13552072309174254</v>
      </c>
      <c r="N48" s="123">
        <f t="shared" si="6"/>
        <v>9.6800516494101818E-2</v>
      </c>
      <c r="O48" s="123">
        <f t="shared" si="6"/>
        <v>0.10371483910082338</v>
      </c>
      <c r="P48" s="70">
        <f t="shared" si="6"/>
        <v>0</v>
      </c>
      <c r="Q48" s="70">
        <f t="shared" si="6"/>
        <v>0</v>
      </c>
      <c r="R48" s="70">
        <f t="shared" si="6"/>
        <v>0</v>
      </c>
      <c r="S48" s="70">
        <f t="shared" si="6"/>
        <v>0</v>
      </c>
      <c r="T48" s="71">
        <f t="shared" si="6"/>
        <v>0</v>
      </c>
    </row>
    <row r="49" spans="1:20" s="8" customFormat="1">
      <c r="C49" s="91">
        <f t="shared" si="8"/>
        <v>45</v>
      </c>
      <c r="D49" s="92">
        <f t="shared" si="7"/>
        <v>-1.6393932182323527</v>
      </c>
      <c r="E49" s="70">
        <f t="shared" si="5"/>
        <v>-6</v>
      </c>
      <c r="F49" s="123">
        <f t="shared" si="6"/>
        <v>1.3793103448275863</v>
      </c>
      <c r="G49" s="123">
        <f t="shared" si="6"/>
        <v>0.95124851367419738</v>
      </c>
      <c r="H49" s="123">
        <f t="shared" si="6"/>
        <v>0.65603345770634303</v>
      </c>
      <c r="I49" s="123">
        <f t="shared" si="6"/>
        <v>0.45243686738368488</v>
      </c>
      <c r="J49" s="123">
        <f t="shared" si="6"/>
        <v>0.31202542578185166</v>
      </c>
      <c r="K49" s="123">
        <f t="shared" si="6"/>
        <v>0.21518994881507009</v>
      </c>
      <c r="L49" s="123">
        <f t="shared" si="6"/>
        <v>0.14840686125177249</v>
      </c>
      <c r="M49" s="123">
        <f t="shared" si="6"/>
        <v>0.10234955948398101</v>
      </c>
      <c r="N49" s="123">
        <f t="shared" si="6"/>
        <v>7.0585903092400704E-2</v>
      </c>
      <c r="O49" s="123">
        <f t="shared" si="6"/>
        <v>7.3019899750759343E-2</v>
      </c>
      <c r="P49" s="70">
        <f t="shared" si="6"/>
        <v>0</v>
      </c>
      <c r="Q49" s="70">
        <f t="shared" si="6"/>
        <v>0</v>
      </c>
      <c r="R49" s="70">
        <f t="shared" si="6"/>
        <v>0</v>
      </c>
      <c r="S49" s="70">
        <f t="shared" si="6"/>
        <v>0</v>
      </c>
      <c r="T49" s="71">
        <f t="shared" si="6"/>
        <v>0</v>
      </c>
    </row>
    <row r="50" spans="1:20" s="8" customFormat="1">
      <c r="C50" s="94">
        <f t="shared" si="8"/>
        <v>50</v>
      </c>
      <c r="D50" s="95">
        <f t="shared" si="7"/>
        <v>-2.0520245897474982</v>
      </c>
      <c r="E50" s="74">
        <f t="shared" si="5"/>
        <v>-6</v>
      </c>
      <c r="F50" s="125">
        <f t="shared" si="6"/>
        <v>1.3333333333333333</v>
      </c>
      <c r="G50" s="125">
        <f t="shared" si="6"/>
        <v>0.88888888888888884</v>
      </c>
      <c r="H50" s="125">
        <f t="shared" si="6"/>
        <v>0.59259259259259256</v>
      </c>
      <c r="I50" s="125">
        <f t="shared" si="6"/>
        <v>0.39506172839506171</v>
      </c>
      <c r="J50" s="125">
        <f t="shared" si="6"/>
        <v>0.26337448559670784</v>
      </c>
      <c r="K50" s="125">
        <f t="shared" si="6"/>
        <v>0.1755829903978052</v>
      </c>
      <c r="L50" s="125">
        <f t="shared" si="6"/>
        <v>0.11705532693187014</v>
      </c>
      <c r="M50" s="125">
        <f t="shared" si="6"/>
        <v>7.8036884621246763E-2</v>
      </c>
      <c r="N50" s="125">
        <f t="shared" si="6"/>
        <v>5.2024589747497837E-2</v>
      </c>
      <c r="O50" s="125">
        <f t="shared" si="6"/>
        <v>5.2024589747497837E-2</v>
      </c>
      <c r="P50" s="74">
        <f t="shared" si="6"/>
        <v>0</v>
      </c>
      <c r="Q50" s="74">
        <f t="shared" si="6"/>
        <v>0</v>
      </c>
      <c r="R50" s="74">
        <f t="shared" si="6"/>
        <v>0</v>
      </c>
      <c r="S50" s="74">
        <f t="shared" si="6"/>
        <v>0</v>
      </c>
      <c r="T50" s="75">
        <f t="shared" si="6"/>
        <v>0</v>
      </c>
    </row>
    <row r="51" spans="1:20" s="8" customFormat="1">
      <c r="D51" s="96"/>
      <c r="F51" s="97"/>
      <c r="G51" s="97"/>
      <c r="H51" s="97"/>
      <c r="I51" s="97"/>
      <c r="J51" s="97"/>
      <c r="K51" s="97"/>
      <c r="L51" s="97"/>
      <c r="M51" s="97"/>
      <c r="N51" s="97"/>
      <c r="O51" s="97"/>
    </row>
    <row r="52" spans="1:20" s="8" customFormat="1">
      <c r="C52" s="136" t="s">
        <v>30</v>
      </c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8"/>
    </row>
    <row r="53" spans="1:20" s="8" customFormat="1"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</row>
    <row r="54" spans="1:20" s="8" customFormat="1">
      <c r="D54" s="99"/>
    </row>
    <row r="55" spans="1:20" s="100" customFormat="1" ht="20.100000000000001" customHeight="1">
      <c r="A55" s="157" t="s">
        <v>31</v>
      </c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9"/>
    </row>
    <row r="56" spans="1:20" s="8" customFormat="1">
      <c r="A56" s="68"/>
      <c r="B56" s="68"/>
      <c r="D56" s="99"/>
      <c r="G56" s="68"/>
    </row>
    <row r="57" spans="1:20" s="8" customFormat="1">
      <c r="D57" s="101"/>
      <c r="E57" s="136" t="s">
        <v>21</v>
      </c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8"/>
    </row>
    <row r="58" spans="1:20" s="8" customFormat="1">
      <c r="D58" s="99"/>
      <c r="E58" s="5">
        <v>0</v>
      </c>
      <c r="F58" s="6">
        <v>1</v>
      </c>
      <c r="G58" s="6">
        <v>2</v>
      </c>
      <c r="H58" s="6">
        <v>3</v>
      </c>
      <c r="I58" s="6">
        <v>4</v>
      </c>
      <c r="J58" s="6">
        <v>5</v>
      </c>
      <c r="K58" s="6">
        <v>6</v>
      </c>
      <c r="L58" s="6">
        <v>7</v>
      </c>
      <c r="M58" s="6">
        <v>8</v>
      </c>
      <c r="N58" s="6">
        <v>9</v>
      </c>
      <c r="O58" s="6">
        <v>10</v>
      </c>
      <c r="P58" s="6">
        <v>11</v>
      </c>
      <c r="Q58" s="6">
        <v>12</v>
      </c>
      <c r="R58" s="6">
        <v>13</v>
      </c>
      <c r="S58" s="6">
        <v>14</v>
      </c>
      <c r="T58" s="7">
        <v>15</v>
      </c>
    </row>
    <row r="59" spans="1:20" s="8" customFormat="1">
      <c r="B59" s="144" t="s">
        <v>7</v>
      </c>
      <c r="C59" s="145"/>
      <c r="D59" s="146"/>
      <c r="E59" s="135">
        <f>-(D12)</f>
        <v>-5</v>
      </c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3"/>
    </row>
    <row r="60" spans="1:20" s="8" customFormat="1">
      <c r="B60" s="147" t="s">
        <v>14</v>
      </c>
      <c r="C60" s="148"/>
      <c r="D60" s="149"/>
      <c r="E60" s="134"/>
      <c r="F60" s="79">
        <f>IF($D$14=F58,$D$16,0)</f>
        <v>0</v>
      </c>
      <c r="G60" s="79">
        <f t="shared" ref="G60:T60" si="9">IF($D$14=G58,$D$16,0)</f>
        <v>0</v>
      </c>
      <c r="H60" s="79">
        <f t="shared" si="9"/>
        <v>0</v>
      </c>
      <c r="I60" s="79">
        <f t="shared" si="9"/>
        <v>0</v>
      </c>
      <c r="J60" s="79">
        <f t="shared" si="9"/>
        <v>0</v>
      </c>
      <c r="K60" s="79">
        <f t="shared" si="9"/>
        <v>0</v>
      </c>
      <c r="L60" s="79">
        <f t="shared" si="9"/>
        <v>0</v>
      </c>
      <c r="M60" s="79">
        <f t="shared" si="9"/>
        <v>0</v>
      </c>
      <c r="N60" s="79">
        <f t="shared" si="9"/>
        <v>0</v>
      </c>
      <c r="O60" s="79">
        <f>IF($D$14=O58,$D$16,0)</f>
        <v>1</v>
      </c>
      <c r="P60" s="79">
        <f t="shared" si="9"/>
        <v>0</v>
      </c>
      <c r="Q60" s="79">
        <f t="shared" si="9"/>
        <v>0</v>
      </c>
      <c r="R60" s="79">
        <f t="shared" si="9"/>
        <v>0</v>
      </c>
      <c r="S60" s="79">
        <f t="shared" si="9"/>
        <v>0</v>
      </c>
      <c r="T60" s="93">
        <f t="shared" si="9"/>
        <v>0</v>
      </c>
    </row>
    <row r="61" spans="1:20" s="8" customFormat="1">
      <c r="B61" s="147" t="s">
        <v>9</v>
      </c>
      <c r="C61" s="148"/>
      <c r="D61" s="149"/>
      <c r="E61" s="102">
        <f>-D13</f>
        <v>-1</v>
      </c>
      <c r="P61" s="79"/>
      <c r="Q61" s="79"/>
      <c r="R61" s="79"/>
      <c r="S61" s="79"/>
      <c r="T61" s="93"/>
    </row>
    <row r="62" spans="1:20" s="8" customFormat="1">
      <c r="B62" s="147" t="s">
        <v>22</v>
      </c>
      <c r="C62" s="148"/>
      <c r="D62" s="149"/>
      <c r="E62" s="91"/>
      <c r="F62" s="70">
        <f t="shared" ref="F62:T62" si="10">IF($D$14+1-F58&gt;0,$D$15,0)</f>
        <v>2</v>
      </c>
      <c r="G62" s="70">
        <f t="shared" si="10"/>
        <v>2</v>
      </c>
      <c r="H62" s="70">
        <f t="shared" si="10"/>
        <v>2</v>
      </c>
      <c r="I62" s="70">
        <f t="shared" si="10"/>
        <v>2</v>
      </c>
      <c r="J62" s="70">
        <f t="shared" si="10"/>
        <v>2</v>
      </c>
      <c r="K62" s="70">
        <f t="shared" si="10"/>
        <v>2</v>
      </c>
      <c r="L62" s="70">
        <f t="shared" si="10"/>
        <v>2</v>
      </c>
      <c r="M62" s="70">
        <f t="shared" si="10"/>
        <v>2</v>
      </c>
      <c r="N62" s="70">
        <f t="shared" si="10"/>
        <v>2</v>
      </c>
      <c r="O62" s="70">
        <f t="shared" si="10"/>
        <v>2</v>
      </c>
      <c r="P62" s="70">
        <f t="shared" si="10"/>
        <v>0</v>
      </c>
      <c r="Q62" s="70">
        <f t="shared" si="10"/>
        <v>0</v>
      </c>
      <c r="R62" s="70">
        <f t="shared" si="10"/>
        <v>0</v>
      </c>
      <c r="S62" s="70">
        <f t="shared" si="10"/>
        <v>0</v>
      </c>
      <c r="T62" s="71">
        <f t="shared" si="10"/>
        <v>0</v>
      </c>
    </row>
    <row r="63" spans="1:20" s="8" customFormat="1">
      <c r="B63" s="147" t="s">
        <v>32</v>
      </c>
      <c r="C63" s="148"/>
      <c r="D63" s="149"/>
      <c r="E63" s="69">
        <f>-E61*$D$18</f>
        <v>0.25</v>
      </c>
      <c r="F63" s="70">
        <f>-F62*$D$18</f>
        <v>-0.5</v>
      </c>
      <c r="G63" s="70">
        <f t="shared" ref="G63:M63" si="11">-G62*$D$18</f>
        <v>-0.5</v>
      </c>
      <c r="H63" s="70">
        <f t="shared" si="11"/>
        <v>-0.5</v>
      </c>
      <c r="I63" s="70">
        <f t="shared" si="11"/>
        <v>-0.5</v>
      </c>
      <c r="J63" s="70">
        <f t="shared" si="11"/>
        <v>-0.5</v>
      </c>
      <c r="K63" s="70">
        <f t="shared" si="11"/>
        <v>-0.5</v>
      </c>
      <c r="L63" s="70">
        <f t="shared" si="11"/>
        <v>-0.5</v>
      </c>
      <c r="M63" s="70">
        <f t="shared" si="11"/>
        <v>-0.5</v>
      </c>
      <c r="N63" s="70">
        <f t="shared" ref="N63:T63" si="12">-N62*$D$18</f>
        <v>-0.5</v>
      </c>
      <c r="O63" s="70">
        <f t="shared" si="12"/>
        <v>-0.5</v>
      </c>
      <c r="P63" s="70">
        <f t="shared" si="12"/>
        <v>0</v>
      </c>
      <c r="Q63" s="70">
        <f t="shared" si="12"/>
        <v>0</v>
      </c>
      <c r="R63" s="70">
        <f t="shared" si="12"/>
        <v>0</v>
      </c>
      <c r="S63" s="70">
        <f t="shared" si="12"/>
        <v>0</v>
      </c>
      <c r="T63" s="71">
        <f t="shared" si="12"/>
        <v>0</v>
      </c>
    </row>
    <row r="64" spans="1:20" s="8" customFormat="1">
      <c r="B64" s="147" t="s">
        <v>33</v>
      </c>
      <c r="C64" s="148"/>
      <c r="D64" s="149"/>
      <c r="E64" s="103"/>
      <c r="F64" s="127">
        <f t="shared" ref="F64:T64" si="13">IF($D$17+1-F$58&gt;0,($D$12/$D$17),0)</f>
        <v>1</v>
      </c>
      <c r="G64" s="127">
        <f t="shared" si="13"/>
        <v>1</v>
      </c>
      <c r="H64" s="127">
        <f t="shared" si="13"/>
        <v>1</v>
      </c>
      <c r="I64" s="127">
        <f t="shared" si="13"/>
        <v>1</v>
      </c>
      <c r="J64" s="127">
        <f t="shared" si="13"/>
        <v>1</v>
      </c>
      <c r="K64" s="127">
        <f t="shared" si="13"/>
        <v>0</v>
      </c>
      <c r="L64" s="127">
        <f t="shared" si="13"/>
        <v>0</v>
      </c>
      <c r="M64" s="127">
        <f t="shared" si="13"/>
        <v>0</v>
      </c>
      <c r="N64" s="127">
        <f t="shared" si="13"/>
        <v>0</v>
      </c>
      <c r="O64" s="127">
        <f t="shared" si="13"/>
        <v>0</v>
      </c>
      <c r="P64" s="127">
        <f t="shared" si="13"/>
        <v>0</v>
      </c>
      <c r="Q64" s="127">
        <f t="shared" si="13"/>
        <v>0</v>
      </c>
      <c r="R64" s="127">
        <f t="shared" si="13"/>
        <v>0</v>
      </c>
      <c r="S64" s="127">
        <f t="shared" si="13"/>
        <v>0</v>
      </c>
      <c r="T64" s="128">
        <f t="shared" si="13"/>
        <v>0</v>
      </c>
    </row>
    <row r="65" spans="1:24" s="8" customFormat="1">
      <c r="B65" s="150" t="s">
        <v>34</v>
      </c>
      <c r="C65" s="151"/>
      <c r="D65" s="152"/>
      <c r="E65" s="94"/>
      <c r="F65" s="74">
        <f t="shared" ref="F65:T65" si="14">IF(F$64&gt;0,F64*$D$18,0)</f>
        <v>0.25</v>
      </c>
      <c r="G65" s="74">
        <f t="shared" si="14"/>
        <v>0.25</v>
      </c>
      <c r="H65" s="74">
        <f t="shared" si="14"/>
        <v>0.25</v>
      </c>
      <c r="I65" s="74">
        <f t="shared" si="14"/>
        <v>0.25</v>
      </c>
      <c r="J65" s="74">
        <f t="shared" si="14"/>
        <v>0.25</v>
      </c>
      <c r="K65" s="74">
        <f t="shared" si="14"/>
        <v>0</v>
      </c>
      <c r="L65" s="74">
        <f t="shared" si="14"/>
        <v>0</v>
      </c>
      <c r="M65" s="74">
        <f t="shared" si="14"/>
        <v>0</v>
      </c>
      <c r="N65" s="74">
        <f t="shared" si="14"/>
        <v>0</v>
      </c>
      <c r="O65" s="74">
        <f t="shared" si="14"/>
        <v>0</v>
      </c>
      <c r="P65" s="74">
        <f t="shared" si="14"/>
        <v>0</v>
      </c>
      <c r="Q65" s="74">
        <f t="shared" si="14"/>
        <v>0</v>
      </c>
      <c r="R65" s="74">
        <f t="shared" si="14"/>
        <v>0</v>
      </c>
      <c r="S65" s="74">
        <f t="shared" si="14"/>
        <v>0</v>
      </c>
      <c r="T65" s="75">
        <f t="shared" si="14"/>
        <v>0</v>
      </c>
    </row>
    <row r="66" spans="1:24" s="8" customFormat="1">
      <c r="B66" s="153" t="s">
        <v>23</v>
      </c>
      <c r="C66" s="154"/>
      <c r="D66" s="155"/>
      <c r="E66" s="76">
        <f>SUM(E59:E65)</f>
        <v>-5.75</v>
      </c>
      <c r="F66" s="104">
        <f>SUM(F59:F65)-F64</f>
        <v>1.75</v>
      </c>
      <c r="G66" s="104">
        <f t="shared" ref="G66:O66" si="15">SUM(G59:G65)-G64</f>
        <v>1.75</v>
      </c>
      <c r="H66" s="104">
        <f t="shared" si="15"/>
        <v>1.75</v>
      </c>
      <c r="I66" s="104">
        <f t="shared" si="15"/>
        <v>1.75</v>
      </c>
      <c r="J66" s="104">
        <f t="shared" si="15"/>
        <v>1.75</v>
      </c>
      <c r="K66" s="104">
        <f t="shared" si="15"/>
        <v>1.5</v>
      </c>
      <c r="L66" s="104">
        <f t="shared" si="15"/>
        <v>1.5</v>
      </c>
      <c r="M66" s="104">
        <f t="shared" si="15"/>
        <v>1.5</v>
      </c>
      <c r="N66" s="104">
        <f t="shared" si="15"/>
        <v>1.5</v>
      </c>
      <c r="O66" s="104">
        <f t="shared" si="15"/>
        <v>2.5</v>
      </c>
      <c r="P66" s="104">
        <f>SUM(P59:P65)-P64</f>
        <v>0</v>
      </c>
      <c r="Q66" s="104">
        <f>SUM(Q59:Q65)-Q64</f>
        <v>0</v>
      </c>
      <c r="R66" s="104">
        <f>SUM(R59:R65)-R64</f>
        <v>0</v>
      </c>
      <c r="S66" s="104">
        <f>SUM(S59:S65)-S64</f>
        <v>0</v>
      </c>
      <c r="T66" s="105">
        <f>SUM(T59:T65)-T64</f>
        <v>0</v>
      </c>
    </row>
    <row r="67" spans="1:24" s="8" customFormat="1">
      <c r="A67" s="68"/>
      <c r="B67" s="68"/>
      <c r="C67" s="68"/>
      <c r="D67" s="9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</row>
    <row r="68" spans="1:24" s="68" customFormat="1">
      <c r="A68" s="106" t="s">
        <v>35</v>
      </c>
      <c r="B68" s="107"/>
      <c r="C68" s="107"/>
      <c r="D68" s="108"/>
      <c r="E68" s="109"/>
    </row>
    <row r="69" spans="1:24" s="8" customFormat="1" ht="13.5" customHeight="1">
      <c r="A69" s="110" t="s">
        <v>25</v>
      </c>
      <c r="B69" s="111" t="s">
        <v>36</v>
      </c>
      <c r="C69" s="112">
        <f>IRR(E69:T69)</f>
        <v>0.27203952320776859</v>
      </c>
      <c r="D69" s="113">
        <f>SUM(E69:T69)</f>
        <v>11.5</v>
      </c>
      <c r="E69" s="114">
        <f t="shared" ref="E69:T69" si="16">(SUM(E$59:E$65)-E$64)/POWER(1+$C70/100,E$58)</f>
        <v>-5.75</v>
      </c>
      <c r="F69" s="115">
        <f t="shared" si="16"/>
        <v>1.75</v>
      </c>
      <c r="G69" s="115">
        <f t="shared" si="16"/>
        <v>1.75</v>
      </c>
      <c r="H69" s="116">
        <f t="shared" si="16"/>
        <v>1.75</v>
      </c>
      <c r="I69" s="116">
        <f t="shared" si="16"/>
        <v>1.75</v>
      </c>
      <c r="J69" s="116">
        <f t="shared" si="16"/>
        <v>1.75</v>
      </c>
      <c r="K69" s="116">
        <f t="shared" si="16"/>
        <v>1.5</v>
      </c>
      <c r="L69" s="116">
        <f t="shared" si="16"/>
        <v>1.5</v>
      </c>
      <c r="M69" s="116">
        <f t="shared" si="16"/>
        <v>1.5</v>
      </c>
      <c r="N69" s="116">
        <f t="shared" si="16"/>
        <v>1.5</v>
      </c>
      <c r="O69" s="116">
        <f t="shared" si="16"/>
        <v>2.5</v>
      </c>
      <c r="P69" s="116">
        <f t="shared" si="16"/>
        <v>0</v>
      </c>
      <c r="Q69" s="116">
        <f t="shared" si="16"/>
        <v>0</v>
      </c>
      <c r="R69" s="116">
        <f t="shared" si="16"/>
        <v>0</v>
      </c>
      <c r="S69" s="116">
        <f t="shared" si="16"/>
        <v>0</v>
      </c>
      <c r="T69" s="116">
        <f t="shared" si="16"/>
        <v>0</v>
      </c>
      <c r="X69" s="117"/>
    </row>
    <row r="70" spans="1:24" s="8" customFormat="1">
      <c r="C70" s="84">
        <v>0</v>
      </c>
      <c r="D70" s="12"/>
    </row>
    <row r="71" spans="1:24" s="8" customFormat="1">
      <c r="A71" s="87" t="s">
        <v>27</v>
      </c>
    </row>
    <row r="72" spans="1:24" s="8" customFormat="1">
      <c r="A72" s="118"/>
    </row>
    <row r="73" spans="1:24" s="8" customFormat="1" ht="20.100000000000001" customHeight="1">
      <c r="C73" s="142" t="s">
        <v>28</v>
      </c>
      <c r="D73" s="143" t="s">
        <v>29</v>
      </c>
      <c r="E73" s="139" t="s">
        <v>21</v>
      </c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1"/>
    </row>
    <row r="74" spans="1:24" s="8" customFormat="1">
      <c r="C74" s="142"/>
      <c r="D74" s="143"/>
      <c r="E74" s="9">
        <v>0</v>
      </c>
      <c r="F74" s="10">
        <v>1</v>
      </c>
      <c r="G74" s="10">
        <v>2</v>
      </c>
      <c r="H74" s="10">
        <v>3</v>
      </c>
      <c r="I74" s="10">
        <v>4</v>
      </c>
      <c r="J74" s="10">
        <v>5</v>
      </c>
      <c r="K74" s="10">
        <v>6</v>
      </c>
      <c r="L74" s="10">
        <v>7</v>
      </c>
      <c r="M74" s="10">
        <v>8</v>
      </c>
      <c r="N74" s="10">
        <v>9</v>
      </c>
      <c r="O74" s="10">
        <v>10</v>
      </c>
      <c r="P74" s="10">
        <v>11</v>
      </c>
      <c r="Q74" s="10">
        <v>12</v>
      </c>
      <c r="R74" s="10">
        <v>13</v>
      </c>
      <c r="S74" s="10">
        <v>14</v>
      </c>
      <c r="T74" s="11">
        <v>15</v>
      </c>
    </row>
    <row r="75" spans="1:24" s="8" customFormat="1">
      <c r="C75" s="88">
        <v>0</v>
      </c>
      <c r="D75" s="89">
        <f>SUM(E75:T75)</f>
        <v>11.5</v>
      </c>
      <c r="E75" s="121">
        <f t="shared" ref="E75:T85" si="17">(SUM(E$59:E$65)-E$64)/POWER(1+$C75/100,E$58)</f>
        <v>-5.75</v>
      </c>
      <c r="F75" s="121">
        <f t="shared" si="17"/>
        <v>1.75</v>
      </c>
      <c r="G75" s="121">
        <f t="shared" si="17"/>
        <v>1.75</v>
      </c>
      <c r="H75" s="121">
        <f t="shared" si="17"/>
        <v>1.75</v>
      </c>
      <c r="I75" s="121">
        <f t="shared" si="17"/>
        <v>1.75</v>
      </c>
      <c r="J75" s="121">
        <f t="shared" si="17"/>
        <v>1.75</v>
      </c>
      <c r="K75" s="121">
        <f t="shared" si="17"/>
        <v>1.5</v>
      </c>
      <c r="L75" s="121">
        <f t="shared" si="17"/>
        <v>1.5</v>
      </c>
      <c r="M75" s="121">
        <f t="shared" si="17"/>
        <v>1.5</v>
      </c>
      <c r="N75" s="121">
        <f t="shared" si="17"/>
        <v>1.5</v>
      </c>
      <c r="O75" s="121">
        <f t="shared" si="17"/>
        <v>2.5</v>
      </c>
      <c r="P75" s="121">
        <f t="shared" si="17"/>
        <v>0</v>
      </c>
      <c r="Q75" s="121">
        <f t="shared" si="17"/>
        <v>0</v>
      </c>
      <c r="R75" s="121">
        <f t="shared" si="17"/>
        <v>0</v>
      </c>
      <c r="S75" s="121">
        <f t="shared" si="17"/>
        <v>0</v>
      </c>
      <c r="T75" s="122">
        <f t="shared" si="17"/>
        <v>0</v>
      </c>
    </row>
    <row r="76" spans="1:24" s="8" customFormat="1">
      <c r="C76" s="91">
        <f>C75+5</f>
        <v>5</v>
      </c>
      <c r="D76" s="92">
        <f t="shared" ref="D76:D85" si="18">SUM(E76:T76)</f>
        <v>7.5288848149756813</v>
      </c>
      <c r="E76" s="123">
        <f t="shared" si="17"/>
        <v>-5.75</v>
      </c>
      <c r="F76" s="123">
        <f t="shared" si="17"/>
        <v>1.6666666666666665</v>
      </c>
      <c r="G76" s="123">
        <f t="shared" si="17"/>
        <v>1.5873015873015872</v>
      </c>
      <c r="H76" s="123">
        <f t="shared" si="17"/>
        <v>1.511715797430083</v>
      </c>
      <c r="I76" s="123">
        <f t="shared" si="17"/>
        <v>1.4397293308857935</v>
      </c>
      <c r="J76" s="123">
        <f t="shared" si="17"/>
        <v>1.3711707913198032</v>
      </c>
      <c r="K76" s="123">
        <f t="shared" si="17"/>
        <v>1.1193230949549415</v>
      </c>
      <c r="L76" s="123">
        <f t="shared" si="17"/>
        <v>1.0660219951951821</v>
      </c>
      <c r="M76" s="123">
        <f t="shared" si="17"/>
        <v>1.0152590430430308</v>
      </c>
      <c r="N76" s="123">
        <f t="shared" si="17"/>
        <v>0.96691337432669588</v>
      </c>
      <c r="O76" s="123">
        <f t="shared" si="17"/>
        <v>1.5347831338518982</v>
      </c>
      <c r="P76" s="123">
        <f t="shared" si="17"/>
        <v>0</v>
      </c>
      <c r="Q76" s="123">
        <f t="shared" si="17"/>
        <v>0</v>
      </c>
      <c r="R76" s="123">
        <f t="shared" si="17"/>
        <v>0</v>
      </c>
      <c r="S76" s="123">
        <f t="shared" si="17"/>
        <v>0</v>
      </c>
      <c r="T76" s="124">
        <f t="shared" si="17"/>
        <v>0</v>
      </c>
    </row>
    <row r="77" spans="1:24" s="8" customFormat="1">
      <c r="C77" s="91">
        <f t="shared" ref="C77:C85" si="19">C76+5</f>
        <v>10</v>
      </c>
      <c r="D77" s="92">
        <f t="shared" si="18"/>
        <v>4.8000906403386647</v>
      </c>
      <c r="E77" s="123">
        <f t="shared" si="17"/>
        <v>-5.75</v>
      </c>
      <c r="F77" s="123">
        <f t="shared" si="17"/>
        <v>1.5909090909090908</v>
      </c>
      <c r="G77" s="123">
        <f t="shared" si="17"/>
        <v>1.446280991735537</v>
      </c>
      <c r="H77" s="123">
        <f t="shared" si="17"/>
        <v>1.3148009015777606</v>
      </c>
      <c r="I77" s="123">
        <f t="shared" si="17"/>
        <v>1.1952735468888733</v>
      </c>
      <c r="J77" s="123">
        <f t="shared" si="17"/>
        <v>1.0866123153535212</v>
      </c>
      <c r="K77" s="123">
        <f t="shared" si="17"/>
        <v>0.84671089508066577</v>
      </c>
      <c r="L77" s="123">
        <f t="shared" si="17"/>
        <v>0.76973717734605962</v>
      </c>
      <c r="M77" s="123">
        <f t="shared" si="17"/>
        <v>0.69976107031459978</v>
      </c>
      <c r="N77" s="123">
        <f t="shared" si="17"/>
        <v>0.63614642755872697</v>
      </c>
      <c r="O77" s="123">
        <f t="shared" si="17"/>
        <v>0.96385822357382867</v>
      </c>
      <c r="P77" s="123">
        <f t="shared" si="17"/>
        <v>0</v>
      </c>
      <c r="Q77" s="123">
        <f t="shared" si="17"/>
        <v>0</v>
      </c>
      <c r="R77" s="123">
        <f t="shared" si="17"/>
        <v>0</v>
      </c>
      <c r="S77" s="123">
        <f t="shared" si="17"/>
        <v>0</v>
      </c>
      <c r="T77" s="124">
        <f t="shared" si="17"/>
        <v>0</v>
      </c>
    </row>
    <row r="78" spans="1:24" s="8" customFormat="1">
      <c r="C78" s="91">
        <f t="shared" si="19"/>
        <v>15</v>
      </c>
      <c r="D78" s="92">
        <f t="shared" si="18"/>
        <v>2.8633764194060634</v>
      </c>
      <c r="E78" s="123">
        <f t="shared" si="17"/>
        <v>-5.75</v>
      </c>
      <c r="F78" s="123">
        <f t="shared" si="17"/>
        <v>1.5217391304347827</v>
      </c>
      <c r="G78" s="123">
        <f t="shared" si="17"/>
        <v>1.3232514177693764</v>
      </c>
      <c r="H78" s="123">
        <f t="shared" si="17"/>
        <v>1.1506534067559797</v>
      </c>
      <c r="I78" s="123">
        <f t="shared" si="17"/>
        <v>1.0005681797878083</v>
      </c>
      <c r="J78" s="123">
        <f t="shared" si="17"/>
        <v>0.87005928677200728</v>
      </c>
      <c r="K78" s="123">
        <f t="shared" si="17"/>
        <v>0.64849139386733468</v>
      </c>
      <c r="L78" s="123">
        <f t="shared" si="17"/>
        <v>0.56390555988463897</v>
      </c>
      <c r="M78" s="123">
        <f t="shared" si="17"/>
        <v>0.49035266076925133</v>
      </c>
      <c r="N78" s="123">
        <f t="shared" si="17"/>
        <v>0.42639361806021858</v>
      </c>
      <c r="O78" s="123">
        <f t="shared" si="17"/>
        <v>0.61796176530466462</v>
      </c>
      <c r="P78" s="123">
        <f t="shared" si="17"/>
        <v>0</v>
      </c>
      <c r="Q78" s="123">
        <f t="shared" si="17"/>
        <v>0</v>
      </c>
      <c r="R78" s="123">
        <f t="shared" si="17"/>
        <v>0</v>
      </c>
      <c r="S78" s="123">
        <f t="shared" si="17"/>
        <v>0</v>
      </c>
      <c r="T78" s="124">
        <f t="shared" si="17"/>
        <v>0</v>
      </c>
    </row>
    <row r="79" spans="1:24" s="8" customFormat="1">
      <c r="C79" s="91">
        <f t="shared" si="19"/>
        <v>20</v>
      </c>
      <c r="D79" s="92">
        <f t="shared" si="18"/>
        <v>1.4478667461954275</v>
      </c>
      <c r="E79" s="123">
        <f t="shared" si="17"/>
        <v>-5.75</v>
      </c>
      <c r="F79" s="123">
        <f t="shared" si="17"/>
        <v>1.4583333333333335</v>
      </c>
      <c r="G79" s="123">
        <f t="shared" si="17"/>
        <v>1.2152777777777779</v>
      </c>
      <c r="H79" s="123">
        <f t="shared" si="17"/>
        <v>1.0127314814814814</v>
      </c>
      <c r="I79" s="123">
        <f t="shared" si="17"/>
        <v>0.84394290123456794</v>
      </c>
      <c r="J79" s="123">
        <f t="shared" si="17"/>
        <v>0.70328575102880664</v>
      </c>
      <c r="K79" s="123">
        <f t="shared" si="17"/>
        <v>0.50234696502057619</v>
      </c>
      <c r="L79" s="123">
        <f t="shared" si="17"/>
        <v>0.41862247085048016</v>
      </c>
      <c r="M79" s="123">
        <f t="shared" si="17"/>
        <v>0.34885205904206679</v>
      </c>
      <c r="N79" s="123">
        <f t="shared" si="17"/>
        <v>0.29071004920172233</v>
      </c>
      <c r="O79" s="123">
        <f t="shared" si="17"/>
        <v>0.40376395722461439</v>
      </c>
      <c r="P79" s="123">
        <f t="shared" si="17"/>
        <v>0</v>
      </c>
      <c r="Q79" s="123">
        <f t="shared" si="17"/>
        <v>0</v>
      </c>
      <c r="R79" s="123">
        <f t="shared" si="17"/>
        <v>0</v>
      </c>
      <c r="S79" s="123">
        <f t="shared" si="17"/>
        <v>0</v>
      </c>
      <c r="T79" s="124">
        <f t="shared" si="17"/>
        <v>0</v>
      </c>
    </row>
    <row r="80" spans="1:24" s="8" customFormat="1">
      <c r="C80" s="91">
        <v>26.62</v>
      </c>
      <c r="D80" s="92">
        <f t="shared" si="18"/>
        <v>9.7919121544061405E-2</v>
      </c>
      <c r="E80" s="123">
        <f t="shared" si="17"/>
        <v>-5.75</v>
      </c>
      <c r="F80" s="123">
        <f t="shared" si="17"/>
        <v>1.382088137734955</v>
      </c>
      <c r="G80" s="123">
        <f t="shared" si="17"/>
        <v>1.0915243545529576</v>
      </c>
      <c r="H80" s="123">
        <f t="shared" si="17"/>
        <v>0.86204734998654053</v>
      </c>
      <c r="I80" s="123">
        <f t="shared" si="17"/>
        <v>0.68081452376128626</v>
      </c>
      <c r="J80" s="123">
        <f t="shared" si="17"/>
        <v>0.53768324416465507</v>
      </c>
      <c r="K80" s="123">
        <f t="shared" si="17"/>
        <v>0.36397990218064519</v>
      </c>
      <c r="L80" s="123">
        <f t="shared" si="17"/>
        <v>0.28745846010159942</v>
      </c>
      <c r="M80" s="123">
        <f t="shared" si="17"/>
        <v>0.22702453017027283</v>
      </c>
      <c r="N80" s="123">
        <f t="shared" si="17"/>
        <v>0.17929594864182025</v>
      </c>
      <c r="O80" s="123">
        <f t="shared" si="17"/>
        <v>0.23600267024932908</v>
      </c>
      <c r="P80" s="123">
        <f t="shared" si="17"/>
        <v>0</v>
      </c>
      <c r="Q80" s="123">
        <f t="shared" si="17"/>
        <v>0</v>
      </c>
      <c r="R80" s="123">
        <f t="shared" si="17"/>
        <v>0</v>
      </c>
      <c r="S80" s="123">
        <f t="shared" si="17"/>
        <v>0</v>
      </c>
      <c r="T80" s="124">
        <f t="shared" si="17"/>
        <v>0</v>
      </c>
    </row>
    <row r="81" spans="3:20" s="8" customFormat="1">
      <c r="C81" s="91">
        <f t="shared" si="19"/>
        <v>31.62</v>
      </c>
      <c r="D81" s="92">
        <f t="shared" si="18"/>
        <v>-0.65562140211871589</v>
      </c>
      <c r="E81" s="123">
        <f t="shared" si="17"/>
        <v>-5.75</v>
      </c>
      <c r="F81" s="123">
        <f t="shared" si="17"/>
        <v>1.3295851694271388</v>
      </c>
      <c r="G81" s="123">
        <f t="shared" si="17"/>
        <v>1.010169555863196</v>
      </c>
      <c r="H81" s="123">
        <f t="shared" si="17"/>
        <v>0.76748940576143132</v>
      </c>
      <c r="I81" s="123">
        <f t="shared" si="17"/>
        <v>0.5831100180530554</v>
      </c>
      <c r="J81" s="123">
        <f t="shared" si="17"/>
        <v>0.44302538979870487</v>
      </c>
      <c r="K81" s="123">
        <f t="shared" si="17"/>
        <v>0.28850938185601721</v>
      </c>
      <c r="L81" s="123">
        <f t="shared" si="17"/>
        <v>0.21919874020362953</v>
      </c>
      <c r="M81" s="123">
        <f t="shared" si="17"/>
        <v>0.16653908236106182</v>
      </c>
      <c r="N81" s="123">
        <f t="shared" si="17"/>
        <v>0.12653022516415577</v>
      </c>
      <c r="O81" s="123">
        <f t="shared" si="17"/>
        <v>0.16022162939289339</v>
      </c>
      <c r="P81" s="123">
        <f t="shared" si="17"/>
        <v>0</v>
      </c>
      <c r="Q81" s="123">
        <f t="shared" si="17"/>
        <v>0</v>
      </c>
      <c r="R81" s="123">
        <f t="shared" si="17"/>
        <v>0</v>
      </c>
      <c r="S81" s="123">
        <f t="shared" si="17"/>
        <v>0</v>
      </c>
      <c r="T81" s="124">
        <f t="shared" si="17"/>
        <v>0</v>
      </c>
    </row>
    <row r="82" spans="3:20" s="8" customFormat="1">
      <c r="C82" s="91">
        <f t="shared" si="19"/>
        <v>36.620000000000005</v>
      </c>
      <c r="D82" s="92">
        <f t="shared" si="18"/>
        <v>-1.2512946599468968</v>
      </c>
      <c r="E82" s="123">
        <f t="shared" si="17"/>
        <v>-5.75</v>
      </c>
      <c r="F82" s="123">
        <f t="shared" si="17"/>
        <v>1.2809251939686721</v>
      </c>
      <c r="G82" s="123">
        <f t="shared" si="17"/>
        <v>0.93758248716781734</v>
      </c>
      <c r="H82" s="123">
        <f t="shared" si="17"/>
        <v>0.68627030242118092</v>
      </c>
      <c r="I82" s="123">
        <f t="shared" si="17"/>
        <v>0.50232052585359455</v>
      </c>
      <c r="J82" s="123">
        <f t="shared" si="17"/>
        <v>0.36767715257912054</v>
      </c>
      <c r="K82" s="123">
        <f t="shared" si="17"/>
        <v>0.23067767901318809</v>
      </c>
      <c r="L82" s="123">
        <f t="shared" si="17"/>
        <v>0.16884620041954915</v>
      </c>
      <c r="M82" s="123">
        <f t="shared" si="17"/>
        <v>0.12358820115616247</v>
      </c>
      <c r="N82" s="123">
        <f t="shared" si="17"/>
        <v>9.0461280307540956E-2</v>
      </c>
      <c r="O82" s="123">
        <f t="shared" si="17"/>
        <v>0.11035631716627745</v>
      </c>
      <c r="P82" s="123">
        <f t="shared" si="17"/>
        <v>0</v>
      </c>
      <c r="Q82" s="123">
        <f t="shared" si="17"/>
        <v>0</v>
      </c>
      <c r="R82" s="123">
        <f t="shared" si="17"/>
        <v>0</v>
      </c>
      <c r="S82" s="123">
        <f t="shared" si="17"/>
        <v>0</v>
      </c>
      <c r="T82" s="124">
        <f t="shared" si="17"/>
        <v>0</v>
      </c>
    </row>
    <row r="83" spans="3:20" s="8" customFormat="1">
      <c r="C83" s="91">
        <f t="shared" si="19"/>
        <v>41.620000000000005</v>
      </c>
      <c r="D83" s="92">
        <f t="shared" si="18"/>
        <v>-1.7309749466581594</v>
      </c>
      <c r="E83" s="123">
        <f t="shared" si="17"/>
        <v>-5.75</v>
      </c>
      <c r="F83" s="123">
        <f t="shared" si="17"/>
        <v>1.235701172150826</v>
      </c>
      <c r="G83" s="123">
        <f t="shared" si="17"/>
        <v>0.87254707820281463</v>
      </c>
      <c r="H83" s="123">
        <f t="shared" si="17"/>
        <v>0.61611854130971222</v>
      </c>
      <c r="I83" s="123">
        <f t="shared" si="17"/>
        <v>0.43505051638872494</v>
      </c>
      <c r="J83" s="123">
        <f t="shared" si="17"/>
        <v>0.30719567602649694</v>
      </c>
      <c r="K83" s="123">
        <f t="shared" si="17"/>
        <v>0.18592753809580784</v>
      </c>
      <c r="L83" s="123">
        <f t="shared" si="17"/>
        <v>0.13128621529148976</v>
      </c>
      <c r="M83" s="123">
        <f t="shared" si="17"/>
        <v>9.2703160070251228E-2</v>
      </c>
      <c r="N83" s="123">
        <f t="shared" si="17"/>
        <v>6.5459087749082906E-2</v>
      </c>
      <c r="O83" s="123">
        <f t="shared" si="17"/>
        <v>7.7036068056633836E-2</v>
      </c>
      <c r="P83" s="123">
        <f t="shared" si="17"/>
        <v>0</v>
      </c>
      <c r="Q83" s="123">
        <f t="shared" si="17"/>
        <v>0</v>
      </c>
      <c r="R83" s="123">
        <f t="shared" si="17"/>
        <v>0</v>
      </c>
      <c r="S83" s="123">
        <f t="shared" si="17"/>
        <v>0</v>
      </c>
      <c r="T83" s="124">
        <f t="shared" si="17"/>
        <v>0</v>
      </c>
    </row>
    <row r="84" spans="3:20" s="8" customFormat="1">
      <c r="C84" s="91">
        <f t="shared" si="19"/>
        <v>46.620000000000005</v>
      </c>
      <c r="D84" s="92">
        <f t="shared" si="18"/>
        <v>-2.1236855991069739</v>
      </c>
      <c r="E84" s="123">
        <f t="shared" si="17"/>
        <v>-5.75</v>
      </c>
      <c r="F84" s="123">
        <f t="shared" si="17"/>
        <v>1.1935615877779293</v>
      </c>
      <c r="G84" s="123">
        <f t="shared" si="17"/>
        <v>0.81405100789655505</v>
      </c>
      <c r="H84" s="123">
        <f t="shared" si="17"/>
        <v>0.55521143629556335</v>
      </c>
      <c r="I84" s="123">
        <f t="shared" si="17"/>
        <v>0.37867373911851265</v>
      </c>
      <c r="J84" s="123">
        <f t="shared" si="17"/>
        <v>0.25826881674976987</v>
      </c>
      <c r="K84" s="123">
        <f t="shared" si="17"/>
        <v>0.15098436195594236</v>
      </c>
      <c r="L84" s="123">
        <f t="shared" si="17"/>
        <v>0.10297664844901265</v>
      </c>
      <c r="M84" s="123">
        <f t="shared" si="17"/>
        <v>7.0233698301058953E-2</v>
      </c>
      <c r="N84" s="123">
        <f t="shared" si="17"/>
        <v>4.7901853976987416E-2</v>
      </c>
      <c r="O84" s="123">
        <f t="shared" si="17"/>
        <v>5.4451250371694862E-2</v>
      </c>
      <c r="P84" s="123">
        <f t="shared" si="17"/>
        <v>0</v>
      </c>
      <c r="Q84" s="123">
        <f t="shared" si="17"/>
        <v>0</v>
      </c>
      <c r="R84" s="123">
        <f t="shared" si="17"/>
        <v>0</v>
      </c>
      <c r="S84" s="123">
        <f t="shared" si="17"/>
        <v>0</v>
      </c>
      <c r="T84" s="124">
        <f t="shared" si="17"/>
        <v>0</v>
      </c>
    </row>
    <row r="85" spans="3:20" s="8" customFormat="1">
      <c r="C85" s="94">
        <f t="shared" si="19"/>
        <v>51.620000000000005</v>
      </c>
      <c r="D85" s="95">
        <f t="shared" si="18"/>
        <v>-2.449967347721222</v>
      </c>
      <c r="E85" s="125">
        <f t="shared" si="17"/>
        <v>-5.75</v>
      </c>
      <c r="F85" s="125">
        <f t="shared" si="17"/>
        <v>1.1542012927054479</v>
      </c>
      <c r="G85" s="125">
        <f t="shared" si="17"/>
        <v>0.76124607090452956</v>
      </c>
      <c r="H85" s="125">
        <f t="shared" si="17"/>
        <v>0.50207497091711484</v>
      </c>
      <c r="I85" s="125">
        <f t="shared" si="17"/>
        <v>0.33114033169576235</v>
      </c>
      <c r="J85" s="125">
        <f t="shared" si="17"/>
        <v>0.21840148509151983</v>
      </c>
      <c r="K85" s="125">
        <f t="shared" si="17"/>
        <v>0.12346740069620657</v>
      </c>
      <c r="L85" s="125">
        <f t="shared" si="17"/>
        <v>8.1432133423167505E-2</v>
      </c>
      <c r="M85" s="125">
        <f t="shared" si="17"/>
        <v>5.3708042094161391E-2</v>
      </c>
      <c r="N85" s="125">
        <f t="shared" si="17"/>
        <v>3.5422795207862678E-2</v>
      </c>
      <c r="O85" s="125">
        <f t="shared" si="17"/>
        <v>3.8938129543005177E-2</v>
      </c>
      <c r="P85" s="125">
        <f t="shared" si="17"/>
        <v>0</v>
      </c>
      <c r="Q85" s="125">
        <f t="shared" si="17"/>
        <v>0</v>
      </c>
      <c r="R85" s="125">
        <f t="shared" si="17"/>
        <v>0</v>
      </c>
      <c r="S85" s="125">
        <f t="shared" si="17"/>
        <v>0</v>
      </c>
      <c r="T85" s="126">
        <f t="shared" si="17"/>
        <v>0</v>
      </c>
    </row>
    <row r="86" spans="3:20" s="8" customFormat="1">
      <c r="D86" s="119"/>
      <c r="E86" s="120"/>
    </row>
    <row r="87" spans="3:20" s="8" customFormat="1">
      <c r="C87" s="136" t="s">
        <v>37</v>
      </c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8"/>
    </row>
    <row r="88" spans="3:20">
      <c r="D88" s="3"/>
      <c r="E88" s="4"/>
    </row>
    <row r="89" spans="3:20">
      <c r="D89" s="3"/>
      <c r="E89" s="4"/>
    </row>
    <row r="90" spans="3:20">
      <c r="D90" s="3"/>
      <c r="E90" s="4"/>
    </row>
    <row r="91" spans="3:20">
      <c r="D91" s="3"/>
      <c r="E91" s="4"/>
    </row>
    <row r="92" spans="3:20">
      <c r="E92" s="4"/>
    </row>
    <row r="93" spans="3:20">
      <c r="E93" s="4"/>
    </row>
    <row r="94" spans="3:20">
      <c r="E94" s="4"/>
    </row>
    <row r="95" spans="3:20">
      <c r="E95" s="4"/>
    </row>
    <row r="96" spans="3:20">
      <c r="E96" s="4"/>
    </row>
    <row r="97" spans="5:5">
      <c r="E97" s="4"/>
    </row>
    <row r="98" spans="5:5">
      <c r="E98" s="4"/>
    </row>
  </sheetData>
  <mergeCells count="30">
    <mergeCell ref="A1:T1"/>
    <mergeCell ref="A33:D33"/>
    <mergeCell ref="E25:T25"/>
    <mergeCell ref="E57:T57"/>
    <mergeCell ref="A11:E11"/>
    <mergeCell ref="B28:D28"/>
    <mergeCell ref="A10:E10"/>
    <mergeCell ref="H10:N10"/>
    <mergeCell ref="A23:T23"/>
    <mergeCell ref="C52:T52"/>
    <mergeCell ref="B27:D27"/>
    <mergeCell ref="B29:D29"/>
    <mergeCell ref="B30:D30"/>
    <mergeCell ref="B31:D31"/>
    <mergeCell ref="C87:T87"/>
    <mergeCell ref="E38:T38"/>
    <mergeCell ref="E73:T73"/>
    <mergeCell ref="C73:C74"/>
    <mergeCell ref="D73:D74"/>
    <mergeCell ref="C38:C39"/>
    <mergeCell ref="B59:D59"/>
    <mergeCell ref="B61:D61"/>
    <mergeCell ref="B62:D62"/>
    <mergeCell ref="B63:D63"/>
    <mergeCell ref="B64:D64"/>
    <mergeCell ref="B65:D65"/>
    <mergeCell ref="B66:D66"/>
    <mergeCell ref="B60:D60"/>
    <mergeCell ref="D38:D39"/>
    <mergeCell ref="A55:T55"/>
  </mergeCells>
  <phoneticPr fontId="0" type="noConversion"/>
  <pageMargins left="0.23622047244094491" right="0.19685039370078741" top="0.59055118110236227" bottom="0.62992125984251968" header="0.35433070866141736" footer="0.23622047244094491"/>
  <pageSetup paperSize="9" scale="67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8756E84D0DBC44A519251F277C5FFD" ma:contentTypeVersion="2" ma:contentTypeDescription="Een nieuw document maken." ma:contentTypeScope="" ma:versionID="218b05a2d7e56a417a16a0fee21e5364">
  <xsd:schema xmlns:xsd="http://www.w3.org/2001/XMLSchema" xmlns:xs="http://www.w3.org/2001/XMLSchema" xmlns:p="http://schemas.microsoft.com/office/2006/metadata/properties" xmlns:ns2="428d71e3-3de0-4563-ac72-f38898bdd55c" targetNamespace="http://schemas.microsoft.com/office/2006/metadata/properties" ma:root="true" ma:fieldsID="05522a5cef3071e9e966e3c05fffd1fa" ns2:_="">
    <xsd:import namespace="428d71e3-3de0-4563-ac72-f38898bdd5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8d71e3-3de0-4563-ac72-f38898bdd5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863823-284C-4DB0-98EC-B890EF3CE8C6}"/>
</file>

<file path=customXml/itemProps2.xml><?xml version="1.0" encoding="utf-8"?>
<ds:datastoreItem xmlns:ds="http://schemas.openxmlformats.org/officeDocument/2006/customXml" ds:itemID="{EC6B4841-9C8C-4D12-B6AC-D271898897DA}"/>
</file>

<file path=customXml/itemProps3.xml><?xml version="1.0" encoding="utf-8"?>
<ds:datastoreItem xmlns:ds="http://schemas.openxmlformats.org/officeDocument/2006/customXml" ds:itemID="{53670660-FA15-436E-BA47-6150363049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VITO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vekemang</dc:creator>
  <cp:keywords/>
  <dc:description/>
  <cp:lastModifiedBy>Marc Bailli</cp:lastModifiedBy>
  <cp:revision/>
  <dcterms:created xsi:type="dcterms:W3CDTF">2001-04-09T18:49:07Z</dcterms:created>
  <dcterms:modified xsi:type="dcterms:W3CDTF">2023-01-05T14:33:51Z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0x010100428756E84D0DBC44A519251F277C5FFD</vt:lpwstr>
  </property>
</Properties>
</file>